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ikaelarader/Desktop/Supplemental Files/"/>
    </mc:Choice>
  </mc:AlternateContent>
  <xr:revisionPtr revIDLastSave="0" documentId="13_ncr:1_{31AFE370-B998-9243-90FA-8C11764B1AA0}" xr6:coauthVersionLast="46" xr6:coauthVersionMax="46" xr10:uidLastSave="{00000000-0000-0000-0000-000000000000}"/>
  <bookViews>
    <workbookView xWindow="14560" yWindow="960" windowWidth="14240" windowHeight="17000" xr2:uid="{1501B125-0D60-AB47-8DB9-5D6DE76A82B7}"/>
  </bookViews>
  <sheets>
    <sheet name="MikaelaRader_HfDat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58" i="1" l="1"/>
  <c r="Q258" i="1"/>
  <c r="V258" i="1" s="1"/>
  <c r="N258" i="1"/>
  <c r="M258" i="1"/>
  <c r="L258" i="1"/>
  <c r="K258" i="1"/>
  <c r="S258" i="1" s="1"/>
  <c r="J258" i="1"/>
  <c r="R257" i="1"/>
  <c r="Q257" i="1"/>
  <c r="V257" i="1" s="1"/>
  <c r="N257" i="1"/>
  <c r="M257" i="1"/>
  <c r="L257" i="1"/>
  <c r="K257" i="1"/>
  <c r="S257" i="1" s="1"/>
  <c r="J257" i="1"/>
  <c r="R256" i="1"/>
  <c r="Q256" i="1"/>
  <c r="V256" i="1" s="1"/>
  <c r="N256" i="1"/>
  <c r="M256" i="1"/>
  <c r="L256" i="1"/>
  <c r="K256" i="1"/>
  <c r="S256" i="1" s="1"/>
  <c r="J256" i="1"/>
  <c r="R255" i="1"/>
  <c r="Q255" i="1"/>
  <c r="V255" i="1" s="1"/>
  <c r="N255" i="1"/>
  <c r="M255" i="1"/>
  <c r="L255" i="1"/>
  <c r="K255" i="1"/>
  <c r="S255" i="1" s="1"/>
  <c r="J255" i="1"/>
  <c r="R254" i="1"/>
  <c r="Q254" i="1"/>
  <c r="V254" i="1" s="1"/>
  <c r="N254" i="1"/>
  <c r="M254" i="1"/>
  <c r="L254" i="1"/>
  <c r="K254" i="1"/>
  <c r="S254" i="1" s="1"/>
  <c r="J254" i="1"/>
  <c r="R253" i="1"/>
  <c r="Q253" i="1"/>
  <c r="V253" i="1" s="1"/>
  <c r="N253" i="1"/>
  <c r="M253" i="1"/>
  <c r="L253" i="1"/>
  <c r="K253" i="1"/>
  <c r="S253" i="1" s="1"/>
  <c r="J253" i="1"/>
  <c r="R251" i="1"/>
  <c r="Q251" i="1"/>
  <c r="V251" i="1" s="1"/>
  <c r="N251" i="1"/>
  <c r="M251" i="1"/>
  <c r="L251" i="1"/>
  <c r="K251" i="1"/>
  <c r="S251" i="1" s="1"/>
  <c r="J251" i="1"/>
  <c r="R250" i="1"/>
  <c r="Q250" i="1"/>
  <c r="V250" i="1" s="1"/>
  <c r="N250" i="1"/>
  <c r="M250" i="1"/>
  <c r="L250" i="1"/>
  <c r="K250" i="1"/>
  <c r="S250" i="1" s="1"/>
  <c r="J250" i="1"/>
  <c r="S249" i="1"/>
  <c r="R249" i="1"/>
  <c r="Q249" i="1"/>
  <c r="V249" i="1" s="1"/>
  <c r="N249" i="1"/>
  <c r="M249" i="1"/>
  <c r="L249" i="1"/>
  <c r="K249" i="1"/>
  <c r="J249" i="1"/>
  <c r="R248" i="1"/>
  <c r="Q248" i="1"/>
  <c r="V248" i="1" s="1"/>
  <c r="N248" i="1"/>
  <c r="M248" i="1"/>
  <c r="L248" i="1"/>
  <c r="K248" i="1"/>
  <c r="S248" i="1" s="1"/>
  <c r="J248" i="1"/>
  <c r="R247" i="1"/>
  <c r="Q247" i="1"/>
  <c r="V247" i="1" s="1"/>
  <c r="N247" i="1"/>
  <c r="M247" i="1"/>
  <c r="L247" i="1"/>
  <c r="K247" i="1"/>
  <c r="S247" i="1" s="1"/>
  <c r="J247" i="1"/>
  <c r="R252" i="1"/>
  <c r="Q252" i="1"/>
  <c r="V252" i="1" s="1"/>
  <c r="N252" i="1"/>
  <c r="M252" i="1"/>
  <c r="L252" i="1"/>
  <c r="K252" i="1"/>
  <c r="S252" i="1" s="1"/>
  <c r="J252" i="1"/>
  <c r="R246" i="1"/>
  <c r="Q246" i="1"/>
  <c r="V246" i="1" s="1"/>
  <c r="N246" i="1"/>
  <c r="M246" i="1"/>
  <c r="L246" i="1"/>
  <c r="K246" i="1"/>
  <c r="S246" i="1" s="1"/>
  <c r="J246" i="1"/>
  <c r="R245" i="1"/>
  <c r="Q245" i="1"/>
  <c r="V245" i="1" s="1"/>
  <c r="N245" i="1"/>
  <c r="M245" i="1"/>
  <c r="L245" i="1"/>
  <c r="K245" i="1"/>
  <c r="S245" i="1" s="1"/>
  <c r="J245" i="1"/>
  <c r="R244" i="1"/>
  <c r="Q244" i="1"/>
  <c r="V244" i="1" s="1"/>
  <c r="N244" i="1"/>
  <c r="M244" i="1"/>
  <c r="L244" i="1"/>
  <c r="K244" i="1"/>
  <c r="S244" i="1" s="1"/>
  <c r="J244" i="1"/>
  <c r="R243" i="1"/>
  <c r="Q243" i="1"/>
  <c r="V243" i="1" s="1"/>
  <c r="N243" i="1"/>
  <c r="M243" i="1"/>
  <c r="L243" i="1"/>
  <c r="K243" i="1"/>
  <c r="S243" i="1" s="1"/>
  <c r="J243" i="1"/>
  <c r="R242" i="1"/>
  <c r="Q242" i="1"/>
  <c r="V242" i="1" s="1"/>
  <c r="N242" i="1"/>
  <c r="M242" i="1"/>
  <c r="L242" i="1"/>
  <c r="K242" i="1"/>
  <c r="S242" i="1" s="1"/>
  <c r="J242" i="1"/>
  <c r="R241" i="1"/>
  <c r="Q241" i="1"/>
  <c r="V241" i="1" s="1"/>
  <c r="N241" i="1"/>
  <c r="M241" i="1"/>
  <c r="L241" i="1"/>
  <c r="K241" i="1"/>
  <c r="S241" i="1" s="1"/>
  <c r="J241" i="1"/>
  <c r="R240" i="1"/>
  <c r="Q240" i="1"/>
  <c r="V240" i="1" s="1"/>
  <c r="N240" i="1"/>
  <c r="M240" i="1"/>
  <c r="L240" i="1"/>
  <c r="K240" i="1"/>
  <c r="S240" i="1" s="1"/>
  <c r="J240" i="1"/>
  <c r="R239" i="1"/>
  <c r="Q239" i="1"/>
  <c r="V239" i="1" s="1"/>
  <c r="N239" i="1"/>
  <c r="M239" i="1"/>
  <c r="L239" i="1"/>
  <c r="K239" i="1"/>
  <c r="S239" i="1" s="1"/>
  <c r="J239" i="1"/>
  <c r="R238" i="1"/>
  <c r="Q238" i="1"/>
  <c r="V238" i="1" s="1"/>
  <c r="N238" i="1"/>
  <c r="M238" i="1"/>
  <c r="L238" i="1"/>
  <c r="K238" i="1"/>
  <c r="S238" i="1" s="1"/>
  <c r="J238" i="1"/>
  <c r="R237" i="1"/>
  <c r="Q237" i="1"/>
  <c r="V237" i="1" s="1"/>
  <c r="N237" i="1"/>
  <c r="M237" i="1"/>
  <c r="L237" i="1"/>
  <c r="K237" i="1"/>
  <c r="S237" i="1" s="1"/>
  <c r="J237" i="1"/>
  <c r="R236" i="1"/>
  <c r="Q236" i="1"/>
  <c r="V236" i="1" s="1"/>
  <c r="N236" i="1"/>
  <c r="M236" i="1"/>
  <c r="L236" i="1"/>
  <c r="K236" i="1"/>
  <c r="S236" i="1" s="1"/>
  <c r="J236" i="1"/>
  <c r="R235" i="1"/>
  <c r="Q235" i="1"/>
  <c r="V235" i="1" s="1"/>
  <c r="N235" i="1"/>
  <c r="M235" i="1"/>
  <c r="L235" i="1"/>
  <c r="K235" i="1"/>
  <c r="S235" i="1" s="1"/>
  <c r="J235" i="1"/>
  <c r="R234" i="1"/>
  <c r="Q234" i="1"/>
  <c r="V234" i="1" s="1"/>
  <c r="N234" i="1"/>
  <c r="M234" i="1"/>
  <c r="L234" i="1"/>
  <c r="K234" i="1"/>
  <c r="S234" i="1" s="1"/>
  <c r="J234" i="1"/>
  <c r="R233" i="1"/>
  <c r="Q233" i="1"/>
  <c r="V233" i="1" s="1"/>
  <c r="N233" i="1"/>
  <c r="M233" i="1"/>
  <c r="L233" i="1"/>
  <c r="K233" i="1"/>
  <c r="S233" i="1" s="1"/>
  <c r="J233" i="1"/>
  <c r="R232" i="1"/>
  <c r="Q232" i="1"/>
  <c r="V232" i="1" s="1"/>
  <c r="N232" i="1"/>
  <c r="M232" i="1"/>
  <c r="L232" i="1"/>
  <c r="K232" i="1"/>
  <c r="S232" i="1" s="1"/>
  <c r="J232" i="1"/>
  <c r="R231" i="1"/>
  <c r="Q231" i="1"/>
  <c r="V231" i="1" s="1"/>
  <c r="N231" i="1"/>
  <c r="M231" i="1"/>
  <c r="L231" i="1"/>
  <c r="K231" i="1"/>
  <c r="S231" i="1" s="1"/>
  <c r="J231" i="1"/>
  <c r="R230" i="1"/>
  <c r="Q230" i="1"/>
  <c r="V230" i="1" s="1"/>
  <c r="N230" i="1"/>
  <c r="M230" i="1"/>
  <c r="L230" i="1"/>
  <c r="K230" i="1"/>
  <c r="S230" i="1" s="1"/>
  <c r="J230" i="1"/>
  <c r="R229" i="1"/>
  <c r="Q229" i="1"/>
  <c r="V229" i="1" s="1"/>
  <c r="N229" i="1"/>
  <c r="M229" i="1"/>
  <c r="L229" i="1"/>
  <c r="K229" i="1"/>
  <c r="S229" i="1" s="1"/>
  <c r="J229" i="1"/>
  <c r="R228" i="1"/>
  <c r="Q228" i="1"/>
  <c r="V228" i="1" s="1"/>
  <c r="N228" i="1"/>
  <c r="M228" i="1"/>
  <c r="L228" i="1"/>
  <c r="K228" i="1"/>
  <c r="S228" i="1" s="1"/>
  <c r="J228" i="1"/>
  <c r="S227" i="1"/>
  <c r="R227" i="1"/>
  <c r="Q227" i="1"/>
  <c r="V227" i="1" s="1"/>
  <c r="N227" i="1"/>
  <c r="M227" i="1"/>
  <c r="L227" i="1"/>
  <c r="K227" i="1"/>
  <c r="J227" i="1"/>
  <c r="V226" i="1"/>
  <c r="R226" i="1"/>
  <c r="Q226" i="1"/>
  <c r="N226" i="1"/>
  <c r="M226" i="1"/>
  <c r="L226" i="1"/>
  <c r="K226" i="1"/>
  <c r="S226" i="1" s="1"/>
  <c r="J226" i="1"/>
  <c r="R225" i="1"/>
  <c r="Q225" i="1"/>
  <c r="V225" i="1" s="1"/>
  <c r="N225" i="1"/>
  <c r="M225" i="1"/>
  <c r="L225" i="1"/>
  <c r="K225" i="1"/>
  <c r="S225" i="1" s="1"/>
  <c r="J225" i="1"/>
  <c r="R224" i="1"/>
  <c r="Q224" i="1"/>
  <c r="V224" i="1" s="1"/>
  <c r="N224" i="1"/>
  <c r="M224" i="1"/>
  <c r="L224" i="1"/>
  <c r="K224" i="1"/>
  <c r="S224" i="1" s="1"/>
  <c r="J224" i="1"/>
  <c r="R223" i="1"/>
  <c r="Q223" i="1"/>
  <c r="V223" i="1" s="1"/>
  <c r="N223" i="1"/>
  <c r="M223" i="1"/>
  <c r="L223" i="1"/>
  <c r="K223" i="1"/>
  <c r="S223" i="1" s="1"/>
  <c r="J223" i="1"/>
  <c r="R222" i="1"/>
  <c r="Q222" i="1"/>
  <c r="V222" i="1" s="1"/>
  <c r="N222" i="1"/>
  <c r="M222" i="1"/>
  <c r="L222" i="1"/>
  <c r="K222" i="1"/>
  <c r="S222" i="1" s="1"/>
  <c r="J222" i="1"/>
  <c r="R221" i="1"/>
  <c r="Q221" i="1"/>
  <c r="V221" i="1" s="1"/>
  <c r="N221" i="1"/>
  <c r="M221" i="1"/>
  <c r="L221" i="1"/>
  <c r="K221" i="1"/>
  <c r="S221" i="1" s="1"/>
  <c r="J221" i="1"/>
  <c r="R220" i="1"/>
  <c r="Q220" i="1"/>
  <c r="V220" i="1" s="1"/>
  <c r="N220" i="1"/>
  <c r="M220" i="1"/>
  <c r="L220" i="1"/>
  <c r="K220" i="1"/>
  <c r="S220" i="1" s="1"/>
  <c r="J220" i="1"/>
  <c r="R219" i="1"/>
  <c r="Q219" i="1"/>
  <c r="V219" i="1" s="1"/>
  <c r="N219" i="1"/>
  <c r="M219" i="1"/>
  <c r="L219" i="1"/>
  <c r="K219" i="1"/>
  <c r="S219" i="1" s="1"/>
  <c r="J219" i="1"/>
  <c r="R218" i="1"/>
  <c r="Q218" i="1"/>
  <c r="V218" i="1" s="1"/>
  <c r="N218" i="1"/>
  <c r="M218" i="1"/>
  <c r="L218" i="1"/>
  <c r="K218" i="1"/>
  <c r="S218" i="1" s="1"/>
  <c r="J218" i="1"/>
  <c r="R217" i="1"/>
  <c r="Q217" i="1"/>
  <c r="V217" i="1" s="1"/>
  <c r="N217" i="1"/>
  <c r="M217" i="1"/>
  <c r="L217" i="1"/>
  <c r="K217" i="1"/>
  <c r="S217" i="1" s="1"/>
  <c r="J217" i="1"/>
  <c r="R216" i="1"/>
  <c r="Q216" i="1"/>
  <c r="V216" i="1" s="1"/>
  <c r="N216" i="1"/>
  <c r="M216" i="1"/>
  <c r="L216" i="1"/>
  <c r="K216" i="1"/>
  <c r="S216" i="1" s="1"/>
  <c r="J216" i="1"/>
  <c r="R215" i="1"/>
  <c r="Q215" i="1"/>
  <c r="V215" i="1" s="1"/>
  <c r="N215" i="1"/>
  <c r="M215" i="1"/>
  <c r="L215" i="1"/>
  <c r="K215" i="1"/>
  <c r="S215" i="1" s="1"/>
  <c r="J215" i="1"/>
  <c r="R214" i="1"/>
  <c r="Q214" i="1"/>
  <c r="V214" i="1" s="1"/>
  <c r="N214" i="1"/>
  <c r="M214" i="1"/>
  <c r="L214" i="1"/>
  <c r="K214" i="1"/>
  <c r="S214" i="1" s="1"/>
  <c r="J214" i="1"/>
  <c r="R213" i="1"/>
  <c r="Q213" i="1"/>
  <c r="V213" i="1" s="1"/>
  <c r="N213" i="1"/>
  <c r="M213" i="1"/>
  <c r="L213" i="1"/>
  <c r="K213" i="1"/>
  <c r="S213" i="1" s="1"/>
  <c r="J213" i="1"/>
  <c r="R212" i="1"/>
  <c r="Q212" i="1"/>
  <c r="V212" i="1" s="1"/>
  <c r="N212" i="1"/>
  <c r="M212" i="1"/>
  <c r="L212" i="1"/>
  <c r="K212" i="1"/>
  <c r="S212" i="1" s="1"/>
  <c r="J212" i="1"/>
  <c r="R211" i="1"/>
  <c r="Q211" i="1"/>
  <c r="V211" i="1" s="1"/>
  <c r="N211" i="1"/>
  <c r="M211" i="1"/>
  <c r="L211" i="1"/>
  <c r="K211" i="1"/>
  <c r="S211" i="1" s="1"/>
  <c r="J211" i="1"/>
  <c r="R210" i="1"/>
  <c r="Q210" i="1"/>
  <c r="V210" i="1" s="1"/>
  <c r="N210" i="1"/>
  <c r="M210" i="1"/>
  <c r="L210" i="1"/>
  <c r="K210" i="1"/>
  <c r="S210" i="1" s="1"/>
  <c r="J210" i="1"/>
  <c r="R209" i="1"/>
  <c r="Q209" i="1"/>
  <c r="V209" i="1" s="1"/>
  <c r="N209" i="1"/>
  <c r="M209" i="1"/>
  <c r="L209" i="1"/>
  <c r="K209" i="1"/>
  <c r="S209" i="1" s="1"/>
  <c r="J209" i="1"/>
  <c r="R208" i="1"/>
  <c r="Q208" i="1"/>
  <c r="V208" i="1" s="1"/>
  <c r="N208" i="1"/>
  <c r="M208" i="1"/>
  <c r="L208" i="1"/>
  <c r="K208" i="1"/>
  <c r="S208" i="1" s="1"/>
  <c r="J208" i="1"/>
  <c r="V207" i="1"/>
  <c r="R207" i="1"/>
  <c r="Q207" i="1"/>
  <c r="N207" i="1"/>
  <c r="M207" i="1"/>
  <c r="L207" i="1"/>
  <c r="K207" i="1"/>
  <c r="S207" i="1" s="1"/>
  <c r="J207" i="1"/>
  <c r="R206" i="1"/>
  <c r="Q206" i="1"/>
  <c r="V206" i="1" s="1"/>
  <c r="N206" i="1"/>
  <c r="M206" i="1"/>
  <c r="L206" i="1"/>
  <c r="K206" i="1"/>
  <c r="S206" i="1" s="1"/>
  <c r="J206" i="1"/>
  <c r="R205" i="1"/>
  <c r="Q205" i="1"/>
  <c r="V205" i="1" s="1"/>
  <c r="N205" i="1"/>
  <c r="M205" i="1"/>
  <c r="L205" i="1"/>
  <c r="K205" i="1"/>
  <c r="S205" i="1" s="1"/>
  <c r="J205" i="1"/>
  <c r="R204" i="1"/>
  <c r="Q204" i="1"/>
  <c r="V204" i="1" s="1"/>
  <c r="N204" i="1"/>
  <c r="M204" i="1"/>
  <c r="L204" i="1"/>
  <c r="K204" i="1"/>
  <c r="S204" i="1" s="1"/>
  <c r="J204" i="1"/>
  <c r="R203" i="1"/>
  <c r="Q203" i="1"/>
  <c r="V203" i="1" s="1"/>
  <c r="N203" i="1"/>
  <c r="M203" i="1"/>
  <c r="L203" i="1"/>
  <c r="K203" i="1"/>
  <c r="S203" i="1" s="1"/>
  <c r="J203" i="1"/>
  <c r="R202" i="1"/>
  <c r="Q202" i="1"/>
  <c r="V202" i="1" s="1"/>
  <c r="N202" i="1"/>
  <c r="M202" i="1"/>
  <c r="L202" i="1"/>
  <c r="K202" i="1"/>
  <c r="S202" i="1" s="1"/>
  <c r="J202" i="1"/>
  <c r="R201" i="1"/>
  <c r="Q201" i="1"/>
  <c r="V201" i="1" s="1"/>
  <c r="N201" i="1"/>
  <c r="M201" i="1"/>
  <c r="L201" i="1"/>
  <c r="K201" i="1"/>
  <c r="S201" i="1" s="1"/>
  <c r="J201" i="1"/>
  <c r="S200" i="1"/>
  <c r="R200" i="1"/>
  <c r="Q200" i="1"/>
  <c r="V200" i="1" s="1"/>
  <c r="N200" i="1"/>
  <c r="M200" i="1"/>
  <c r="L200" i="1"/>
  <c r="K200" i="1"/>
  <c r="J200" i="1"/>
  <c r="V199" i="1"/>
  <c r="R199" i="1"/>
  <c r="Q199" i="1"/>
  <c r="N199" i="1"/>
  <c r="M199" i="1"/>
  <c r="L199" i="1"/>
  <c r="K199" i="1"/>
  <c r="S199" i="1" s="1"/>
  <c r="J199" i="1"/>
  <c r="R198" i="1"/>
  <c r="Q198" i="1"/>
  <c r="V198" i="1" s="1"/>
  <c r="N198" i="1"/>
  <c r="M198" i="1"/>
  <c r="L198" i="1"/>
  <c r="K198" i="1"/>
  <c r="S198" i="1" s="1"/>
  <c r="J198" i="1"/>
  <c r="R197" i="1"/>
  <c r="Q197" i="1"/>
  <c r="V197" i="1" s="1"/>
  <c r="N197" i="1"/>
  <c r="M197" i="1"/>
  <c r="L197" i="1"/>
  <c r="K197" i="1"/>
  <c r="S197" i="1" s="1"/>
  <c r="J197" i="1"/>
  <c r="R196" i="1"/>
  <c r="Q196" i="1"/>
  <c r="V196" i="1" s="1"/>
  <c r="N196" i="1"/>
  <c r="M196" i="1"/>
  <c r="L196" i="1"/>
  <c r="K196" i="1"/>
  <c r="S196" i="1" s="1"/>
  <c r="J196" i="1"/>
  <c r="R195" i="1"/>
  <c r="Q195" i="1"/>
  <c r="V195" i="1" s="1"/>
  <c r="N195" i="1"/>
  <c r="M195" i="1"/>
  <c r="L195" i="1"/>
  <c r="K195" i="1"/>
  <c r="S195" i="1" s="1"/>
  <c r="J195" i="1"/>
  <c r="R194" i="1"/>
  <c r="Q194" i="1"/>
  <c r="V194" i="1" s="1"/>
  <c r="N194" i="1"/>
  <c r="M194" i="1"/>
  <c r="L194" i="1"/>
  <c r="K194" i="1"/>
  <c r="S194" i="1" s="1"/>
  <c r="J194" i="1"/>
  <c r="R193" i="1"/>
  <c r="Q193" i="1"/>
  <c r="V193" i="1" s="1"/>
  <c r="N193" i="1"/>
  <c r="M193" i="1"/>
  <c r="L193" i="1"/>
  <c r="K193" i="1"/>
  <c r="S193" i="1" s="1"/>
  <c r="J193" i="1"/>
  <c r="S192" i="1"/>
  <c r="R192" i="1"/>
  <c r="Q192" i="1"/>
  <c r="V192" i="1" s="1"/>
  <c r="N192" i="1"/>
  <c r="M192" i="1"/>
  <c r="L192" i="1"/>
  <c r="K192" i="1"/>
  <c r="J192" i="1"/>
  <c r="V191" i="1"/>
  <c r="R191" i="1"/>
  <c r="Q191" i="1"/>
  <c r="N191" i="1"/>
  <c r="M191" i="1"/>
  <c r="L191" i="1"/>
  <c r="K191" i="1"/>
  <c r="S191" i="1" s="1"/>
  <c r="J191" i="1"/>
  <c r="R190" i="1"/>
  <c r="Q190" i="1"/>
  <c r="V190" i="1" s="1"/>
  <c r="N190" i="1"/>
  <c r="M190" i="1"/>
  <c r="L190" i="1"/>
  <c r="K190" i="1"/>
  <c r="S190" i="1" s="1"/>
  <c r="J190" i="1"/>
  <c r="R189" i="1"/>
  <c r="Q189" i="1"/>
  <c r="V189" i="1" s="1"/>
  <c r="N189" i="1"/>
  <c r="M189" i="1"/>
  <c r="L189" i="1"/>
  <c r="K189" i="1"/>
  <c r="S189" i="1" s="1"/>
  <c r="J189" i="1"/>
  <c r="R188" i="1"/>
  <c r="Q188" i="1"/>
  <c r="V188" i="1" s="1"/>
  <c r="N188" i="1"/>
  <c r="M188" i="1"/>
  <c r="L188" i="1"/>
  <c r="K188" i="1"/>
  <c r="S188" i="1" s="1"/>
  <c r="J188" i="1"/>
  <c r="R187" i="1"/>
  <c r="Q187" i="1"/>
  <c r="V187" i="1" s="1"/>
  <c r="N187" i="1"/>
  <c r="M187" i="1"/>
  <c r="L187" i="1"/>
  <c r="K187" i="1"/>
  <c r="S187" i="1" s="1"/>
  <c r="J187" i="1"/>
  <c r="R186" i="1"/>
  <c r="Q186" i="1"/>
  <c r="V186" i="1" s="1"/>
  <c r="N186" i="1"/>
  <c r="M186" i="1"/>
  <c r="L186" i="1"/>
  <c r="K186" i="1"/>
  <c r="S186" i="1" s="1"/>
  <c r="J186" i="1"/>
  <c r="R185" i="1"/>
  <c r="Q185" i="1"/>
  <c r="V185" i="1" s="1"/>
  <c r="N185" i="1"/>
  <c r="M185" i="1"/>
  <c r="L185" i="1"/>
  <c r="K185" i="1"/>
  <c r="S185" i="1" s="1"/>
  <c r="J185" i="1"/>
  <c r="S184" i="1"/>
  <c r="R184" i="1"/>
  <c r="Q184" i="1"/>
  <c r="V184" i="1" s="1"/>
  <c r="N184" i="1"/>
  <c r="M184" i="1"/>
  <c r="L184" i="1"/>
  <c r="K184" i="1"/>
  <c r="J184" i="1"/>
  <c r="V183" i="1"/>
  <c r="R183" i="1"/>
  <c r="Q183" i="1"/>
  <c r="N183" i="1"/>
  <c r="M183" i="1"/>
  <c r="L183" i="1"/>
  <c r="K183" i="1"/>
  <c r="S183" i="1" s="1"/>
  <c r="J183" i="1"/>
  <c r="R180" i="1"/>
  <c r="Q180" i="1"/>
  <c r="V180" i="1" s="1"/>
  <c r="N180" i="1"/>
  <c r="M180" i="1"/>
  <c r="L180" i="1"/>
  <c r="K180" i="1"/>
  <c r="S180" i="1" s="1"/>
  <c r="J180" i="1"/>
  <c r="R179" i="1"/>
  <c r="Q179" i="1"/>
  <c r="V179" i="1" s="1"/>
  <c r="N179" i="1"/>
  <c r="M179" i="1"/>
  <c r="L179" i="1"/>
  <c r="K179" i="1"/>
  <c r="S179" i="1" s="1"/>
  <c r="J179" i="1"/>
  <c r="R178" i="1"/>
  <c r="Q178" i="1"/>
  <c r="V178" i="1" s="1"/>
  <c r="N178" i="1"/>
  <c r="M178" i="1"/>
  <c r="L178" i="1"/>
  <c r="K178" i="1"/>
  <c r="S178" i="1" s="1"/>
  <c r="J178" i="1"/>
  <c r="R177" i="1"/>
  <c r="Q177" i="1"/>
  <c r="V177" i="1" s="1"/>
  <c r="N177" i="1"/>
  <c r="M177" i="1"/>
  <c r="L177" i="1"/>
  <c r="K177" i="1"/>
  <c r="S177" i="1" s="1"/>
  <c r="J177" i="1"/>
  <c r="R176" i="1"/>
  <c r="Q176" i="1"/>
  <c r="V176" i="1" s="1"/>
  <c r="N176" i="1"/>
  <c r="M176" i="1"/>
  <c r="L176" i="1"/>
  <c r="K176" i="1"/>
  <c r="S176" i="1" s="1"/>
  <c r="J176" i="1"/>
  <c r="R175" i="1"/>
  <c r="Q175" i="1"/>
  <c r="V175" i="1" s="1"/>
  <c r="N175" i="1"/>
  <c r="M175" i="1"/>
  <c r="L175" i="1"/>
  <c r="K175" i="1"/>
  <c r="S175" i="1" s="1"/>
  <c r="J175" i="1"/>
  <c r="S174" i="1"/>
  <c r="R174" i="1"/>
  <c r="Q174" i="1"/>
  <c r="V174" i="1" s="1"/>
  <c r="N174" i="1"/>
  <c r="M174" i="1"/>
  <c r="L174" i="1"/>
  <c r="K174" i="1"/>
  <c r="J174" i="1"/>
  <c r="V173" i="1"/>
  <c r="R173" i="1"/>
  <c r="Q173" i="1"/>
  <c r="N173" i="1"/>
  <c r="M173" i="1"/>
  <c r="L173" i="1"/>
  <c r="K173" i="1"/>
  <c r="S173" i="1" s="1"/>
  <c r="J173" i="1"/>
  <c r="R172" i="1"/>
  <c r="Q172" i="1"/>
  <c r="V172" i="1" s="1"/>
  <c r="N172" i="1"/>
  <c r="M172" i="1"/>
  <c r="L172" i="1"/>
  <c r="K172" i="1"/>
  <c r="S172" i="1" s="1"/>
  <c r="J172" i="1"/>
  <c r="R171" i="1"/>
  <c r="Q171" i="1"/>
  <c r="V171" i="1" s="1"/>
  <c r="N171" i="1"/>
  <c r="M171" i="1"/>
  <c r="L171" i="1"/>
  <c r="K171" i="1"/>
  <c r="S171" i="1" s="1"/>
  <c r="J171" i="1"/>
  <c r="R170" i="1"/>
  <c r="Q170" i="1"/>
  <c r="V170" i="1" s="1"/>
  <c r="N170" i="1"/>
  <c r="M170" i="1"/>
  <c r="L170" i="1"/>
  <c r="K170" i="1"/>
  <c r="S170" i="1" s="1"/>
  <c r="J170" i="1"/>
  <c r="R169" i="1"/>
  <c r="Q169" i="1"/>
  <c r="V169" i="1" s="1"/>
  <c r="N169" i="1"/>
  <c r="M169" i="1"/>
  <c r="L169" i="1"/>
  <c r="K169" i="1"/>
  <c r="S169" i="1" s="1"/>
  <c r="J169" i="1"/>
  <c r="R168" i="1"/>
  <c r="Q168" i="1"/>
  <c r="V168" i="1" s="1"/>
  <c r="N168" i="1"/>
  <c r="M168" i="1"/>
  <c r="L168" i="1"/>
  <c r="K168" i="1"/>
  <c r="S168" i="1" s="1"/>
  <c r="J168" i="1"/>
  <c r="R167" i="1"/>
  <c r="Q167" i="1"/>
  <c r="V167" i="1" s="1"/>
  <c r="N167" i="1"/>
  <c r="M167" i="1"/>
  <c r="L167" i="1"/>
  <c r="K167" i="1"/>
  <c r="S167" i="1" s="1"/>
  <c r="J167" i="1"/>
  <c r="V166" i="1"/>
  <c r="R166" i="1"/>
  <c r="Q166" i="1"/>
  <c r="N166" i="1"/>
  <c r="M166" i="1"/>
  <c r="L166" i="1"/>
  <c r="K166" i="1"/>
  <c r="S166" i="1" s="1"/>
  <c r="J166" i="1"/>
  <c r="R165" i="1"/>
  <c r="Q165" i="1"/>
  <c r="V165" i="1" s="1"/>
  <c r="N165" i="1"/>
  <c r="M165" i="1"/>
  <c r="L165" i="1"/>
  <c r="K165" i="1"/>
  <c r="S165" i="1" s="1"/>
  <c r="J165" i="1"/>
  <c r="S164" i="1"/>
  <c r="R164" i="1"/>
  <c r="Q164" i="1"/>
  <c r="V164" i="1" s="1"/>
  <c r="N164" i="1"/>
  <c r="M164" i="1"/>
  <c r="L164" i="1"/>
  <c r="K164" i="1"/>
  <c r="J164" i="1"/>
  <c r="S163" i="1"/>
  <c r="R163" i="1"/>
  <c r="Q163" i="1"/>
  <c r="V163" i="1" s="1"/>
  <c r="N163" i="1"/>
  <c r="M163" i="1"/>
  <c r="L163" i="1"/>
  <c r="K163" i="1"/>
  <c r="J163" i="1"/>
  <c r="V162" i="1"/>
  <c r="R162" i="1"/>
  <c r="Q162" i="1"/>
  <c r="N162" i="1"/>
  <c r="M162" i="1"/>
  <c r="L162" i="1"/>
  <c r="K162" i="1"/>
  <c r="S162" i="1" s="1"/>
  <c r="J162" i="1"/>
  <c r="R161" i="1"/>
  <c r="Q161" i="1"/>
  <c r="V161" i="1" s="1"/>
  <c r="N161" i="1"/>
  <c r="M161" i="1"/>
  <c r="L161" i="1"/>
  <c r="K161" i="1"/>
  <c r="S161" i="1" s="1"/>
  <c r="J161" i="1"/>
  <c r="R160" i="1"/>
  <c r="Q160" i="1"/>
  <c r="V160" i="1" s="1"/>
  <c r="N160" i="1"/>
  <c r="M160" i="1"/>
  <c r="L160" i="1"/>
  <c r="K160" i="1"/>
  <c r="S160" i="1" s="1"/>
  <c r="J160" i="1"/>
  <c r="S159" i="1"/>
  <c r="R159" i="1"/>
  <c r="Q159" i="1"/>
  <c r="V159" i="1" s="1"/>
  <c r="N159" i="1"/>
  <c r="M159" i="1"/>
  <c r="L159" i="1"/>
  <c r="K159" i="1"/>
  <c r="J159" i="1"/>
  <c r="V158" i="1"/>
  <c r="R158" i="1"/>
  <c r="Q158" i="1"/>
  <c r="N158" i="1"/>
  <c r="M158" i="1"/>
  <c r="L158" i="1"/>
  <c r="K158" i="1"/>
  <c r="S158" i="1" s="1"/>
  <c r="J158" i="1"/>
  <c r="R157" i="1"/>
  <c r="Q157" i="1"/>
  <c r="V157" i="1" s="1"/>
  <c r="N157" i="1"/>
  <c r="M157" i="1"/>
  <c r="L157" i="1"/>
  <c r="K157" i="1"/>
  <c r="S157" i="1" s="1"/>
  <c r="J157" i="1"/>
  <c r="R156" i="1"/>
  <c r="Q156" i="1"/>
  <c r="V156" i="1" s="1"/>
  <c r="N156" i="1"/>
  <c r="M156" i="1"/>
  <c r="L156" i="1"/>
  <c r="K156" i="1"/>
  <c r="S156" i="1" s="1"/>
  <c r="J156" i="1"/>
  <c r="R155" i="1"/>
  <c r="Q155" i="1"/>
  <c r="V155" i="1" s="1"/>
  <c r="N155" i="1"/>
  <c r="M155" i="1"/>
  <c r="L155" i="1"/>
  <c r="K155" i="1"/>
  <c r="S155" i="1" s="1"/>
  <c r="J155" i="1"/>
  <c r="R154" i="1"/>
  <c r="Q154" i="1"/>
  <c r="V154" i="1" s="1"/>
  <c r="N154" i="1"/>
  <c r="M154" i="1"/>
  <c r="L154" i="1"/>
  <c r="K154" i="1"/>
  <c r="S154" i="1" s="1"/>
  <c r="J154" i="1"/>
  <c r="R153" i="1"/>
  <c r="Q153" i="1"/>
  <c r="V153" i="1" s="1"/>
  <c r="N153" i="1"/>
  <c r="M153" i="1"/>
  <c r="L153" i="1"/>
  <c r="K153" i="1"/>
  <c r="S153" i="1" s="1"/>
  <c r="J153" i="1"/>
  <c r="R152" i="1"/>
  <c r="Q152" i="1"/>
  <c r="V152" i="1" s="1"/>
  <c r="N152" i="1"/>
  <c r="M152" i="1"/>
  <c r="L152" i="1"/>
  <c r="K152" i="1"/>
  <c r="S152" i="1" s="1"/>
  <c r="J152" i="1"/>
  <c r="S151" i="1"/>
  <c r="R151" i="1"/>
  <c r="Q151" i="1"/>
  <c r="V151" i="1" s="1"/>
  <c r="N151" i="1"/>
  <c r="M151" i="1"/>
  <c r="L151" i="1"/>
  <c r="K151" i="1"/>
  <c r="J151" i="1"/>
  <c r="V150" i="1"/>
  <c r="R150" i="1"/>
  <c r="Q150" i="1"/>
  <c r="N150" i="1"/>
  <c r="M150" i="1"/>
  <c r="L150" i="1"/>
  <c r="K150" i="1"/>
  <c r="S150" i="1" s="1"/>
  <c r="J150" i="1"/>
  <c r="R149" i="1"/>
  <c r="Q149" i="1"/>
  <c r="V149" i="1" s="1"/>
  <c r="N149" i="1"/>
  <c r="M149" i="1"/>
  <c r="L149" i="1"/>
  <c r="K149" i="1"/>
  <c r="S149" i="1" s="1"/>
  <c r="J149" i="1"/>
  <c r="R148" i="1"/>
  <c r="Q148" i="1"/>
  <c r="V148" i="1" s="1"/>
  <c r="N148" i="1"/>
  <c r="M148" i="1"/>
  <c r="L148" i="1"/>
  <c r="K148" i="1"/>
  <c r="S148" i="1" s="1"/>
  <c r="J148" i="1"/>
  <c r="R147" i="1"/>
  <c r="Q147" i="1"/>
  <c r="V147" i="1" s="1"/>
  <c r="N147" i="1"/>
  <c r="M147" i="1"/>
  <c r="L147" i="1"/>
  <c r="K147" i="1"/>
  <c r="S147" i="1" s="1"/>
  <c r="J147" i="1"/>
  <c r="R146" i="1"/>
  <c r="Q146" i="1"/>
  <c r="V146" i="1" s="1"/>
  <c r="N146" i="1"/>
  <c r="M146" i="1"/>
  <c r="L146" i="1"/>
  <c r="K146" i="1"/>
  <c r="S146" i="1" s="1"/>
  <c r="J146" i="1"/>
  <c r="R145" i="1"/>
  <c r="Q145" i="1"/>
  <c r="V145" i="1" s="1"/>
  <c r="N145" i="1"/>
  <c r="M145" i="1"/>
  <c r="L145" i="1"/>
  <c r="K145" i="1"/>
  <c r="S145" i="1" s="1"/>
  <c r="J145" i="1"/>
  <c r="R144" i="1"/>
  <c r="Q144" i="1"/>
  <c r="V144" i="1" s="1"/>
  <c r="N144" i="1"/>
  <c r="M144" i="1"/>
  <c r="L144" i="1"/>
  <c r="K144" i="1"/>
  <c r="S144" i="1" s="1"/>
  <c r="J144" i="1"/>
  <c r="S143" i="1"/>
  <c r="R143" i="1"/>
  <c r="Q143" i="1"/>
  <c r="V143" i="1" s="1"/>
  <c r="N143" i="1"/>
  <c r="M143" i="1"/>
  <c r="L143" i="1"/>
  <c r="K143" i="1"/>
  <c r="J143" i="1"/>
  <c r="V140" i="1"/>
  <c r="R140" i="1"/>
  <c r="Q140" i="1"/>
  <c r="N140" i="1"/>
  <c r="M140" i="1"/>
  <c r="L140" i="1"/>
  <c r="K140" i="1"/>
  <c r="S140" i="1" s="1"/>
  <c r="J140" i="1"/>
  <c r="R139" i="1"/>
  <c r="Q139" i="1"/>
  <c r="V139" i="1" s="1"/>
  <c r="N139" i="1"/>
  <c r="M139" i="1"/>
  <c r="L139" i="1"/>
  <c r="K139" i="1"/>
  <c r="S139" i="1" s="1"/>
  <c r="J139" i="1"/>
  <c r="R138" i="1"/>
  <c r="Q138" i="1"/>
  <c r="V138" i="1" s="1"/>
  <c r="N138" i="1"/>
  <c r="M138" i="1"/>
  <c r="L138" i="1"/>
  <c r="K138" i="1"/>
  <c r="S138" i="1" s="1"/>
  <c r="J138" i="1"/>
  <c r="R137" i="1"/>
  <c r="Q137" i="1"/>
  <c r="V137" i="1" s="1"/>
  <c r="N137" i="1"/>
  <c r="M137" i="1"/>
  <c r="L137" i="1"/>
  <c r="K137" i="1"/>
  <c r="S137" i="1" s="1"/>
  <c r="J137" i="1"/>
  <c r="R136" i="1"/>
  <c r="Q136" i="1"/>
  <c r="V136" i="1" s="1"/>
  <c r="N136" i="1"/>
  <c r="M136" i="1"/>
  <c r="L136" i="1"/>
  <c r="K136" i="1"/>
  <c r="S136" i="1" s="1"/>
  <c r="J136" i="1"/>
  <c r="R135" i="1"/>
  <c r="Q135" i="1"/>
  <c r="V135" i="1" s="1"/>
  <c r="N135" i="1"/>
  <c r="M135" i="1"/>
  <c r="L135" i="1"/>
  <c r="K135" i="1"/>
  <c r="S135" i="1" s="1"/>
  <c r="J135" i="1"/>
  <c r="R134" i="1"/>
  <c r="Q134" i="1"/>
  <c r="V134" i="1" s="1"/>
  <c r="N134" i="1"/>
  <c r="M134" i="1"/>
  <c r="L134" i="1"/>
  <c r="K134" i="1"/>
  <c r="S134" i="1" s="1"/>
  <c r="J134" i="1"/>
  <c r="S133" i="1"/>
  <c r="R133" i="1"/>
  <c r="Q133" i="1"/>
  <c r="V133" i="1" s="1"/>
  <c r="N133" i="1"/>
  <c r="M133" i="1"/>
  <c r="L133" i="1"/>
  <c r="K133" i="1"/>
  <c r="J133" i="1"/>
  <c r="V132" i="1"/>
  <c r="R132" i="1"/>
  <c r="Q132" i="1"/>
  <c r="N132" i="1"/>
  <c r="M132" i="1"/>
  <c r="L132" i="1"/>
  <c r="K132" i="1"/>
  <c r="S132" i="1" s="1"/>
  <c r="J132" i="1"/>
  <c r="R131" i="1"/>
  <c r="Q131" i="1"/>
  <c r="V131" i="1" s="1"/>
  <c r="N131" i="1"/>
  <c r="M131" i="1"/>
  <c r="L131" i="1"/>
  <c r="K131" i="1"/>
  <c r="S131" i="1" s="1"/>
  <c r="J131" i="1"/>
  <c r="R130" i="1"/>
  <c r="Q130" i="1"/>
  <c r="V130" i="1" s="1"/>
  <c r="N130" i="1"/>
  <c r="M130" i="1"/>
  <c r="L130" i="1"/>
  <c r="K130" i="1"/>
  <c r="S130" i="1" s="1"/>
  <c r="J130" i="1"/>
  <c r="R129" i="1"/>
  <c r="Q129" i="1"/>
  <c r="V129" i="1" s="1"/>
  <c r="N129" i="1"/>
  <c r="M129" i="1"/>
  <c r="L129" i="1"/>
  <c r="K129" i="1"/>
  <c r="S129" i="1" s="1"/>
  <c r="J129" i="1"/>
  <c r="R128" i="1"/>
  <c r="Q128" i="1"/>
  <c r="V128" i="1" s="1"/>
  <c r="N128" i="1"/>
  <c r="M128" i="1"/>
  <c r="L128" i="1"/>
  <c r="K128" i="1"/>
  <c r="S128" i="1" s="1"/>
  <c r="J128" i="1"/>
  <c r="R127" i="1"/>
  <c r="Q127" i="1"/>
  <c r="V127" i="1" s="1"/>
  <c r="N127" i="1"/>
  <c r="M127" i="1"/>
  <c r="L127" i="1"/>
  <c r="K127" i="1"/>
  <c r="S127" i="1" s="1"/>
  <c r="J127" i="1"/>
  <c r="R126" i="1"/>
  <c r="Q126" i="1"/>
  <c r="V126" i="1" s="1"/>
  <c r="N126" i="1"/>
  <c r="M126" i="1"/>
  <c r="L126" i="1"/>
  <c r="K126" i="1"/>
  <c r="S126" i="1" s="1"/>
  <c r="J126" i="1"/>
  <c r="V125" i="1"/>
  <c r="R125" i="1"/>
  <c r="Q125" i="1"/>
  <c r="N125" i="1"/>
  <c r="M125" i="1"/>
  <c r="L125" i="1"/>
  <c r="K125" i="1"/>
  <c r="S125" i="1" s="1"/>
  <c r="J125" i="1"/>
  <c r="R124" i="1"/>
  <c r="Q124" i="1"/>
  <c r="V124" i="1" s="1"/>
  <c r="N124" i="1"/>
  <c r="M124" i="1"/>
  <c r="L124" i="1"/>
  <c r="K124" i="1"/>
  <c r="S124" i="1" s="1"/>
  <c r="J124" i="1"/>
  <c r="R123" i="1"/>
  <c r="Q123" i="1"/>
  <c r="V123" i="1" s="1"/>
  <c r="N123" i="1"/>
  <c r="M123" i="1"/>
  <c r="L123" i="1"/>
  <c r="K123" i="1"/>
  <c r="S123" i="1" s="1"/>
  <c r="J123" i="1"/>
  <c r="R122" i="1"/>
  <c r="Q122" i="1"/>
  <c r="V122" i="1" s="1"/>
  <c r="N122" i="1"/>
  <c r="M122" i="1"/>
  <c r="L122" i="1"/>
  <c r="K122" i="1"/>
  <c r="S122" i="1" s="1"/>
  <c r="J122" i="1"/>
  <c r="R121" i="1"/>
  <c r="Q121" i="1"/>
  <c r="V121" i="1" s="1"/>
  <c r="N121" i="1"/>
  <c r="M121" i="1"/>
  <c r="L121" i="1"/>
  <c r="K121" i="1"/>
  <c r="S121" i="1" s="1"/>
  <c r="J121" i="1"/>
  <c r="R120" i="1"/>
  <c r="Q120" i="1"/>
  <c r="V120" i="1" s="1"/>
  <c r="N120" i="1"/>
  <c r="M120" i="1"/>
  <c r="L120" i="1"/>
  <c r="K120" i="1"/>
  <c r="S120" i="1" s="1"/>
  <c r="J120" i="1"/>
  <c r="R119" i="1"/>
  <c r="Q119" i="1"/>
  <c r="V119" i="1" s="1"/>
  <c r="N119" i="1"/>
  <c r="M119" i="1"/>
  <c r="L119" i="1"/>
  <c r="K119" i="1"/>
  <c r="S119" i="1" s="1"/>
  <c r="J119" i="1"/>
  <c r="R118" i="1"/>
  <c r="Q118" i="1"/>
  <c r="V118" i="1" s="1"/>
  <c r="N118" i="1"/>
  <c r="M118" i="1"/>
  <c r="L118" i="1"/>
  <c r="K118" i="1"/>
  <c r="S118" i="1" s="1"/>
  <c r="J118" i="1"/>
  <c r="S117" i="1"/>
  <c r="R117" i="1"/>
  <c r="Q117" i="1"/>
  <c r="V117" i="1" s="1"/>
  <c r="N117" i="1"/>
  <c r="M117" i="1"/>
  <c r="L117" i="1"/>
  <c r="K117" i="1"/>
  <c r="J117" i="1"/>
  <c r="R114" i="1"/>
  <c r="Q114" i="1"/>
  <c r="V114" i="1" s="1"/>
  <c r="N114" i="1"/>
  <c r="M114" i="1"/>
  <c r="L114" i="1"/>
  <c r="K114" i="1"/>
  <c r="S114" i="1" s="1"/>
  <c r="J114" i="1"/>
  <c r="R113" i="1"/>
  <c r="Q113" i="1"/>
  <c r="V113" i="1" s="1"/>
  <c r="N113" i="1"/>
  <c r="M113" i="1"/>
  <c r="L113" i="1"/>
  <c r="K113" i="1"/>
  <c r="S113" i="1" s="1"/>
  <c r="J113" i="1"/>
  <c r="R112" i="1"/>
  <c r="Q112" i="1"/>
  <c r="V112" i="1" s="1"/>
  <c r="N112" i="1"/>
  <c r="M112" i="1"/>
  <c r="L112" i="1"/>
  <c r="K112" i="1"/>
  <c r="S112" i="1" s="1"/>
  <c r="J112" i="1"/>
  <c r="R111" i="1"/>
  <c r="Q111" i="1"/>
  <c r="V111" i="1" s="1"/>
  <c r="N111" i="1"/>
  <c r="M111" i="1"/>
  <c r="L111" i="1"/>
  <c r="K111" i="1"/>
  <c r="S111" i="1" s="1"/>
  <c r="J111" i="1"/>
  <c r="R110" i="1"/>
  <c r="Q110" i="1"/>
  <c r="V110" i="1" s="1"/>
  <c r="N110" i="1"/>
  <c r="M110" i="1"/>
  <c r="L110" i="1"/>
  <c r="K110" i="1"/>
  <c r="S110" i="1" s="1"/>
  <c r="J110" i="1"/>
  <c r="R109" i="1"/>
  <c r="Q109" i="1"/>
  <c r="V109" i="1" s="1"/>
  <c r="N109" i="1"/>
  <c r="M109" i="1"/>
  <c r="L109" i="1"/>
  <c r="K109" i="1"/>
  <c r="S109" i="1" s="1"/>
  <c r="J109" i="1"/>
  <c r="R108" i="1"/>
  <c r="Q108" i="1"/>
  <c r="V108" i="1" s="1"/>
  <c r="N108" i="1"/>
  <c r="M108" i="1"/>
  <c r="L108" i="1"/>
  <c r="K108" i="1"/>
  <c r="S108" i="1" s="1"/>
  <c r="J108" i="1"/>
  <c r="R107" i="1"/>
  <c r="Q107" i="1"/>
  <c r="V107" i="1" s="1"/>
  <c r="N107" i="1"/>
  <c r="M107" i="1"/>
  <c r="L107" i="1"/>
  <c r="K107" i="1"/>
  <c r="S107" i="1" s="1"/>
  <c r="J107" i="1"/>
  <c r="V106" i="1"/>
  <c r="R106" i="1"/>
  <c r="Q106" i="1"/>
  <c r="N106" i="1"/>
  <c r="M106" i="1"/>
  <c r="L106" i="1"/>
  <c r="K106" i="1"/>
  <c r="S106" i="1" s="1"/>
  <c r="J106" i="1"/>
  <c r="R105" i="1"/>
  <c r="Q105" i="1"/>
  <c r="V105" i="1" s="1"/>
  <c r="N105" i="1"/>
  <c r="M105" i="1"/>
  <c r="L105" i="1"/>
  <c r="K105" i="1"/>
  <c r="S105" i="1" s="1"/>
  <c r="J105" i="1"/>
  <c r="R104" i="1"/>
  <c r="Q104" i="1"/>
  <c r="V104" i="1" s="1"/>
  <c r="N104" i="1"/>
  <c r="M104" i="1"/>
  <c r="L104" i="1"/>
  <c r="K104" i="1"/>
  <c r="S104" i="1" s="1"/>
  <c r="J104" i="1"/>
  <c r="R103" i="1"/>
  <c r="Q103" i="1"/>
  <c r="V103" i="1" s="1"/>
  <c r="N103" i="1"/>
  <c r="M103" i="1"/>
  <c r="L103" i="1"/>
  <c r="K103" i="1"/>
  <c r="S103" i="1" s="1"/>
  <c r="J103" i="1"/>
  <c r="V102" i="1"/>
  <c r="R102" i="1"/>
  <c r="Q102" i="1"/>
  <c r="N102" i="1"/>
  <c r="M102" i="1"/>
  <c r="L102" i="1"/>
  <c r="K102" i="1"/>
  <c r="S102" i="1" s="1"/>
  <c r="J102" i="1"/>
  <c r="R101" i="1"/>
  <c r="Q101" i="1"/>
  <c r="V101" i="1" s="1"/>
  <c r="N101" i="1"/>
  <c r="M101" i="1"/>
  <c r="L101" i="1"/>
  <c r="K101" i="1"/>
  <c r="S101" i="1" s="1"/>
  <c r="J101" i="1"/>
  <c r="R100" i="1"/>
  <c r="Q100" i="1"/>
  <c r="V100" i="1" s="1"/>
  <c r="N100" i="1"/>
  <c r="M100" i="1"/>
  <c r="L100" i="1"/>
  <c r="K100" i="1"/>
  <c r="S100" i="1" s="1"/>
  <c r="J100" i="1"/>
  <c r="R99" i="1"/>
  <c r="Q99" i="1"/>
  <c r="V99" i="1" s="1"/>
  <c r="N99" i="1"/>
  <c r="M99" i="1"/>
  <c r="L99" i="1"/>
  <c r="K99" i="1"/>
  <c r="S99" i="1" s="1"/>
  <c r="J99" i="1"/>
  <c r="V98" i="1"/>
  <c r="S98" i="1"/>
  <c r="R98" i="1"/>
  <c r="Q98" i="1"/>
  <c r="N98" i="1"/>
  <c r="M98" i="1"/>
  <c r="L98" i="1"/>
  <c r="K98" i="1"/>
  <c r="J98" i="1"/>
  <c r="R97" i="1"/>
  <c r="Q97" i="1"/>
  <c r="V97" i="1" s="1"/>
  <c r="N97" i="1"/>
  <c r="M97" i="1"/>
  <c r="L97" i="1"/>
  <c r="K97" i="1"/>
  <c r="S97" i="1" s="1"/>
  <c r="J97" i="1"/>
  <c r="R96" i="1"/>
  <c r="Q96" i="1"/>
  <c r="V96" i="1" s="1"/>
  <c r="N96" i="1"/>
  <c r="M96" i="1"/>
  <c r="L96" i="1"/>
  <c r="K96" i="1"/>
  <c r="S96" i="1" s="1"/>
  <c r="J96" i="1"/>
  <c r="R95" i="1"/>
  <c r="Q95" i="1"/>
  <c r="V95" i="1" s="1"/>
  <c r="N95" i="1"/>
  <c r="M95" i="1"/>
  <c r="L95" i="1"/>
  <c r="K95" i="1"/>
  <c r="S95" i="1" s="1"/>
  <c r="J95" i="1"/>
  <c r="V94" i="1"/>
  <c r="S94" i="1"/>
  <c r="R94" i="1"/>
  <c r="Q94" i="1"/>
  <c r="N94" i="1"/>
  <c r="M94" i="1"/>
  <c r="L94" i="1"/>
  <c r="K94" i="1"/>
  <c r="J94" i="1"/>
  <c r="R93" i="1"/>
  <c r="Q93" i="1"/>
  <c r="V93" i="1" s="1"/>
  <c r="N93" i="1"/>
  <c r="M93" i="1"/>
  <c r="L93" i="1"/>
  <c r="K93" i="1"/>
  <c r="S93" i="1" s="1"/>
  <c r="J93" i="1"/>
  <c r="R92" i="1"/>
  <c r="Q92" i="1"/>
  <c r="V92" i="1" s="1"/>
  <c r="N92" i="1"/>
  <c r="M92" i="1"/>
  <c r="L92" i="1"/>
  <c r="K92" i="1"/>
  <c r="S92" i="1" s="1"/>
  <c r="J92" i="1"/>
  <c r="R91" i="1"/>
  <c r="Q91" i="1"/>
  <c r="V91" i="1" s="1"/>
  <c r="N91" i="1"/>
  <c r="M91" i="1"/>
  <c r="L91" i="1"/>
  <c r="K91" i="1"/>
  <c r="S91" i="1" s="1"/>
  <c r="J91" i="1"/>
  <c r="V90" i="1"/>
  <c r="S90" i="1"/>
  <c r="R90" i="1"/>
  <c r="Q90" i="1"/>
  <c r="N90" i="1"/>
  <c r="M90" i="1"/>
  <c r="L90" i="1"/>
  <c r="K90" i="1"/>
  <c r="J90" i="1"/>
  <c r="R89" i="1"/>
  <c r="Q89" i="1"/>
  <c r="V89" i="1" s="1"/>
  <c r="N89" i="1"/>
  <c r="M89" i="1"/>
  <c r="L89" i="1"/>
  <c r="K89" i="1"/>
  <c r="S89" i="1" s="1"/>
  <c r="J89" i="1"/>
  <c r="R88" i="1"/>
  <c r="Q88" i="1"/>
  <c r="V88" i="1" s="1"/>
  <c r="N88" i="1"/>
  <c r="M88" i="1"/>
  <c r="L88" i="1"/>
  <c r="K88" i="1"/>
  <c r="S88" i="1" s="1"/>
  <c r="J88" i="1"/>
  <c r="R87" i="1"/>
  <c r="Q87" i="1"/>
  <c r="V87" i="1" s="1"/>
  <c r="N87" i="1"/>
  <c r="M87" i="1"/>
  <c r="L87" i="1"/>
  <c r="K87" i="1"/>
  <c r="S87" i="1" s="1"/>
  <c r="J87" i="1"/>
  <c r="V86" i="1"/>
  <c r="S86" i="1"/>
  <c r="R86" i="1"/>
  <c r="Q86" i="1"/>
  <c r="N86" i="1"/>
  <c r="M86" i="1"/>
  <c r="L86" i="1"/>
  <c r="K86" i="1"/>
  <c r="J86" i="1"/>
  <c r="R85" i="1"/>
  <c r="Q85" i="1"/>
  <c r="V85" i="1" s="1"/>
  <c r="N85" i="1"/>
  <c r="M85" i="1"/>
  <c r="L85" i="1"/>
  <c r="K85" i="1"/>
  <c r="S85" i="1" s="1"/>
  <c r="J85" i="1"/>
  <c r="R84" i="1"/>
  <c r="Q84" i="1"/>
  <c r="V84" i="1" s="1"/>
  <c r="N84" i="1"/>
  <c r="M84" i="1"/>
  <c r="L84" i="1"/>
  <c r="K84" i="1"/>
  <c r="S84" i="1" s="1"/>
  <c r="J84" i="1"/>
  <c r="R83" i="1"/>
  <c r="Q83" i="1"/>
  <c r="V83" i="1" s="1"/>
  <c r="N83" i="1"/>
  <c r="M83" i="1"/>
  <c r="L83" i="1"/>
  <c r="K83" i="1"/>
  <c r="S83" i="1" s="1"/>
  <c r="J83" i="1"/>
  <c r="V82" i="1"/>
  <c r="S82" i="1"/>
  <c r="R82" i="1"/>
  <c r="Q82" i="1"/>
  <c r="N82" i="1"/>
  <c r="M82" i="1"/>
  <c r="L82" i="1"/>
  <c r="K82" i="1"/>
  <c r="J82" i="1"/>
  <c r="R81" i="1"/>
  <c r="Q81" i="1"/>
  <c r="V81" i="1" s="1"/>
  <c r="N81" i="1"/>
  <c r="M81" i="1"/>
  <c r="L81" i="1"/>
  <c r="K81" i="1"/>
  <c r="S81" i="1" s="1"/>
  <c r="J81" i="1"/>
  <c r="R78" i="1"/>
  <c r="Q78" i="1"/>
  <c r="V78" i="1" s="1"/>
  <c r="N78" i="1"/>
  <c r="M78" i="1"/>
  <c r="L78" i="1"/>
  <c r="K78" i="1"/>
  <c r="S78" i="1" s="1"/>
  <c r="J78" i="1"/>
  <c r="R77" i="1"/>
  <c r="Q77" i="1"/>
  <c r="V77" i="1" s="1"/>
  <c r="N77" i="1"/>
  <c r="M77" i="1"/>
  <c r="L77" i="1"/>
  <c r="K77" i="1"/>
  <c r="S77" i="1" s="1"/>
  <c r="J77" i="1"/>
  <c r="V76" i="1"/>
  <c r="S76" i="1"/>
  <c r="R76" i="1"/>
  <c r="Q76" i="1"/>
  <c r="N76" i="1"/>
  <c r="M76" i="1"/>
  <c r="L76" i="1"/>
  <c r="K76" i="1"/>
  <c r="J76" i="1"/>
  <c r="R75" i="1"/>
  <c r="Q75" i="1"/>
  <c r="V75" i="1" s="1"/>
  <c r="N75" i="1"/>
  <c r="M75" i="1"/>
  <c r="L75" i="1"/>
  <c r="K75" i="1"/>
  <c r="S75" i="1" s="1"/>
  <c r="J75" i="1"/>
  <c r="R74" i="1"/>
  <c r="Q74" i="1"/>
  <c r="V74" i="1" s="1"/>
  <c r="N74" i="1"/>
  <c r="M74" i="1"/>
  <c r="L74" i="1"/>
  <c r="K74" i="1"/>
  <c r="S74" i="1" s="1"/>
  <c r="J74" i="1"/>
  <c r="R73" i="1"/>
  <c r="Q73" i="1"/>
  <c r="V73" i="1" s="1"/>
  <c r="N73" i="1"/>
  <c r="M73" i="1"/>
  <c r="L73" i="1"/>
  <c r="K73" i="1"/>
  <c r="S73" i="1" s="1"/>
  <c r="J73" i="1"/>
  <c r="S72" i="1"/>
  <c r="R72" i="1"/>
  <c r="Q72" i="1"/>
  <c r="V72" i="1" s="1"/>
  <c r="N72" i="1"/>
  <c r="M72" i="1"/>
  <c r="L72" i="1"/>
  <c r="K72" i="1"/>
  <c r="J72" i="1"/>
  <c r="R71" i="1"/>
  <c r="Q71" i="1"/>
  <c r="V71" i="1" s="1"/>
  <c r="N71" i="1"/>
  <c r="M71" i="1"/>
  <c r="L71" i="1"/>
  <c r="K71" i="1"/>
  <c r="S71" i="1" s="1"/>
  <c r="J71" i="1"/>
  <c r="R70" i="1"/>
  <c r="Q70" i="1"/>
  <c r="V70" i="1" s="1"/>
  <c r="N70" i="1"/>
  <c r="M70" i="1"/>
  <c r="L70" i="1"/>
  <c r="K70" i="1"/>
  <c r="S70" i="1" s="1"/>
  <c r="J70" i="1"/>
  <c r="R69" i="1"/>
  <c r="Q69" i="1"/>
  <c r="V69" i="1" s="1"/>
  <c r="N69" i="1"/>
  <c r="M69" i="1"/>
  <c r="L69" i="1"/>
  <c r="K69" i="1"/>
  <c r="S69" i="1" s="1"/>
  <c r="J69" i="1"/>
  <c r="R68" i="1"/>
  <c r="Q68" i="1"/>
  <c r="V68" i="1" s="1"/>
  <c r="N68" i="1"/>
  <c r="M68" i="1"/>
  <c r="L68" i="1"/>
  <c r="K68" i="1"/>
  <c r="S68" i="1" s="1"/>
  <c r="J68" i="1"/>
  <c r="R67" i="1"/>
  <c r="Q67" i="1"/>
  <c r="V67" i="1" s="1"/>
  <c r="N67" i="1"/>
  <c r="M67" i="1"/>
  <c r="L67" i="1"/>
  <c r="K67" i="1"/>
  <c r="S67" i="1" s="1"/>
  <c r="J67" i="1"/>
  <c r="R66" i="1"/>
  <c r="Q66" i="1"/>
  <c r="V66" i="1" s="1"/>
  <c r="N66" i="1"/>
  <c r="M66" i="1"/>
  <c r="L66" i="1"/>
  <c r="K66" i="1"/>
  <c r="S66" i="1" s="1"/>
  <c r="J66" i="1"/>
  <c r="S65" i="1"/>
  <c r="R65" i="1"/>
  <c r="Q65" i="1"/>
  <c r="V65" i="1" s="1"/>
  <c r="N65" i="1"/>
  <c r="M65" i="1"/>
  <c r="L65" i="1"/>
  <c r="K65" i="1"/>
  <c r="J65" i="1"/>
  <c r="R64" i="1"/>
  <c r="Q64" i="1"/>
  <c r="V64" i="1" s="1"/>
  <c r="N64" i="1"/>
  <c r="M64" i="1"/>
  <c r="L64" i="1"/>
  <c r="K64" i="1"/>
  <c r="S64" i="1" s="1"/>
  <c r="J64" i="1"/>
  <c r="R63" i="1"/>
  <c r="Q63" i="1"/>
  <c r="V63" i="1" s="1"/>
  <c r="N63" i="1"/>
  <c r="M63" i="1"/>
  <c r="L63" i="1"/>
  <c r="K63" i="1"/>
  <c r="S63" i="1" s="1"/>
  <c r="J63" i="1"/>
  <c r="R62" i="1"/>
  <c r="Q62" i="1"/>
  <c r="V62" i="1" s="1"/>
  <c r="N62" i="1"/>
  <c r="M62" i="1"/>
  <c r="L62" i="1"/>
  <c r="K62" i="1"/>
  <c r="S62" i="1" s="1"/>
  <c r="J62" i="1"/>
  <c r="S61" i="1"/>
  <c r="R61" i="1"/>
  <c r="Q61" i="1"/>
  <c r="V61" i="1" s="1"/>
  <c r="N61" i="1"/>
  <c r="M61" i="1"/>
  <c r="L61" i="1"/>
  <c r="K61" i="1"/>
  <c r="J61" i="1"/>
  <c r="V60" i="1"/>
  <c r="R60" i="1"/>
  <c r="Q60" i="1"/>
  <c r="N60" i="1"/>
  <c r="M60" i="1"/>
  <c r="L60" i="1"/>
  <c r="K60" i="1"/>
  <c r="S60" i="1" s="1"/>
  <c r="J60" i="1"/>
  <c r="R59" i="1"/>
  <c r="Q59" i="1"/>
  <c r="V59" i="1" s="1"/>
  <c r="N59" i="1"/>
  <c r="M59" i="1"/>
  <c r="L59" i="1"/>
  <c r="K59" i="1"/>
  <c r="S59" i="1" s="1"/>
  <c r="J59" i="1"/>
  <c r="R58" i="1"/>
  <c r="Q58" i="1"/>
  <c r="V58" i="1" s="1"/>
  <c r="N58" i="1"/>
  <c r="M58" i="1"/>
  <c r="L58" i="1"/>
  <c r="K58" i="1"/>
  <c r="S58" i="1" s="1"/>
  <c r="J58" i="1"/>
  <c r="R57" i="1"/>
  <c r="Q57" i="1"/>
  <c r="V57" i="1" s="1"/>
  <c r="N57" i="1"/>
  <c r="M57" i="1"/>
  <c r="L57" i="1"/>
  <c r="K57" i="1"/>
  <c r="S57" i="1" s="1"/>
  <c r="J57" i="1"/>
  <c r="R56" i="1"/>
  <c r="Q56" i="1"/>
  <c r="V56" i="1" s="1"/>
  <c r="N56" i="1"/>
  <c r="M56" i="1"/>
  <c r="L56" i="1"/>
  <c r="K56" i="1"/>
  <c r="S56" i="1" s="1"/>
  <c r="J56" i="1"/>
  <c r="R55" i="1"/>
  <c r="Q55" i="1"/>
  <c r="V55" i="1" s="1"/>
  <c r="N55" i="1"/>
  <c r="M55" i="1"/>
  <c r="L55" i="1"/>
  <c r="K55" i="1"/>
  <c r="S55" i="1" s="1"/>
  <c r="J55" i="1"/>
  <c r="R54" i="1"/>
  <c r="Q54" i="1"/>
  <c r="V54" i="1" s="1"/>
  <c r="N54" i="1"/>
  <c r="M54" i="1"/>
  <c r="L54" i="1"/>
  <c r="K54" i="1"/>
  <c r="S54" i="1" s="1"/>
  <c r="J54" i="1"/>
  <c r="R53" i="1"/>
  <c r="Q53" i="1"/>
  <c r="V53" i="1" s="1"/>
  <c r="N53" i="1"/>
  <c r="M53" i="1"/>
  <c r="L53" i="1"/>
  <c r="K53" i="1"/>
  <c r="S53" i="1" s="1"/>
  <c r="J53" i="1"/>
  <c r="V52" i="1"/>
  <c r="R52" i="1"/>
  <c r="Q52" i="1"/>
  <c r="N52" i="1"/>
  <c r="M52" i="1"/>
  <c r="L52" i="1"/>
  <c r="K52" i="1"/>
  <c r="S52" i="1" s="1"/>
  <c r="J52" i="1"/>
  <c r="R51" i="1"/>
  <c r="Q51" i="1"/>
  <c r="V51" i="1" s="1"/>
  <c r="N51" i="1"/>
  <c r="M51" i="1"/>
  <c r="L51" i="1"/>
  <c r="K51" i="1"/>
  <c r="S51" i="1" s="1"/>
  <c r="J51" i="1"/>
  <c r="R50" i="1"/>
  <c r="Q50" i="1"/>
  <c r="V50" i="1" s="1"/>
  <c r="N50" i="1"/>
  <c r="M50" i="1"/>
  <c r="L50" i="1"/>
  <c r="K50" i="1"/>
  <c r="S50" i="1" s="1"/>
  <c r="J50" i="1"/>
  <c r="R49" i="1"/>
  <c r="Q49" i="1"/>
  <c r="V49" i="1" s="1"/>
  <c r="N49" i="1"/>
  <c r="M49" i="1"/>
  <c r="L49" i="1"/>
  <c r="K49" i="1"/>
  <c r="S49" i="1" s="1"/>
  <c r="J49" i="1"/>
  <c r="R48" i="1"/>
  <c r="Q48" i="1"/>
  <c r="V48" i="1" s="1"/>
  <c r="N48" i="1"/>
  <c r="M48" i="1"/>
  <c r="L48" i="1"/>
  <c r="K48" i="1"/>
  <c r="S48" i="1" s="1"/>
  <c r="J48" i="1"/>
  <c r="R47" i="1"/>
  <c r="Q47" i="1"/>
  <c r="V47" i="1" s="1"/>
  <c r="N47" i="1"/>
  <c r="M47" i="1"/>
  <c r="L47" i="1"/>
  <c r="K47" i="1"/>
  <c r="S47" i="1" s="1"/>
  <c r="J47" i="1"/>
  <c r="R46" i="1"/>
  <c r="Q46" i="1"/>
  <c r="V46" i="1" s="1"/>
  <c r="N46" i="1"/>
  <c r="M46" i="1"/>
  <c r="L46" i="1"/>
  <c r="K46" i="1"/>
  <c r="S46" i="1" s="1"/>
  <c r="J46" i="1"/>
  <c r="R45" i="1"/>
  <c r="Q45" i="1"/>
  <c r="V45" i="1" s="1"/>
  <c r="N45" i="1"/>
  <c r="M45" i="1"/>
  <c r="L45" i="1"/>
  <c r="K45" i="1"/>
  <c r="S45" i="1" s="1"/>
  <c r="J45" i="1"/>
  <c r="R44" i="1"/>
  <c r="Q44" i="1"/>
  <c r="V44" i="1" s="1"/>
  <c r="N44" i="1"/>
  <c r="M44" i="1"/>
  <c r="L44" i="1"/>
  <c r="K44" i="1"/>
  <c r="S44" i="1" s="1"/>
  <c r="J44" i="1"/>
  <c r="V41" i="1"/>
  <c r="R41" i="1"/>
  <c r="Q41" i="1"/>
  <c r="N41" i="1"/>
  <c r="M41" i="1"/>
  <c r="L41" i="1"/>
  <c r="K41" i="1"/>
  <c r="S41" i="1" s="1"/>
  <c r="J41" i="1"/>
  <c r="K40" i="1"/>
  <c r="J40" i="1"/>
  <c r="F40" i="1"/>
  <c r="N40" i="1" s="1"/>
  <c r="L39" i="1"/>
  <c r="K39" i="1"/>
  <c r="J39" i="1"/>
  <c r="F39" i="1"/>
  <c r="N39" i="1" s="1"/>
  <c r="F20" i="1"/>
  <c r="F19" i="1"/>
  <c r="U41" i="1" s="1"/>
  <c r="F18" i="1"/>
  <c r="F17" i="1"/>
  <c r="F16" i="1"/>
  <c r="O12" i="1"/>
  <c r="M12" i="1"/>
  <c r="J12" i="1"/>
  <c r="J11" i="1"/>
  <c r="O10" i="1"/>
  <c r="M10" i="1"/>
  <c r="L10" i="1"/>
  <c r="J10" i="1"/>
  <c r="F9" i="1"/>
  <c r="O8" i="1"/>
  <c r="M8" i="1"/>
  <c r="L8" i="1"/>
  <c r="J8" i="1"/>
  <c r="M7" i="1"/>
  <c r="L7" i="1"/>
  <c r="J7" i="1"/>
  <c r="F7" i="1"/>
  <c r="O7" i="1" s="1"/>
  <c r="O6" i="1"/>
  <c r="O5" i="1"/>
  <c r="L5" i="1"/>
  <c r="J5" i="1"/>
  <c r="P3" i="1"/>
  <c r="O2" i="1"/>
  <c r="R39" i="1" l="1"/>
  <c r="S39" i="1"/>
  <c r="Q39" i="1"/>
  <c r="V39" i="1" s="1"/>
  <c r="Q40" i="1"/>
  <c r="V40" i="1" s="1"/>
  <c r="M39" i="1"/>
  <c r="U39" i="1"/>
  <c r="R40" i="1"/>
  <c r="L40" i="1"/>
  <c r="S40" i="1"/>
  <c r="M40" i="1"/>
  <c r="U40" i="1"/>
  <c r="U42" i="1"/>
  <c r="T113" i="1" s="1"/>
  <c r="T93" i="1"/>
  <c r="T124" i="1"/>
  <c r="T145" i="1"/>
  <c r="T129" i="1"/>
  <c r="T147" i="1"/>
  <c r="T154" i="1"/>
  <c r="T165" i="1"/>
  <c r="T174" i="1"/>
  <c r="T192" i="1"/>
  <c r="T204" i="1"/>
  <c r="T212" i="1"/>
  <c r="T163" i="1"/>
  <c r="T206" i="1"/>
  <c r="T209" i="1"/>
  <c r="T230" i="1"/>
  <c r="T248" i="1"/>
  <c r="T254" i="1"/>
  <c r="T218" i="1"/>
  <c r="T234" i="1"/>
  <c r="T239" i="1"/>
  <c r="T172" i="1"/>
  <c r="T186" i="1"/>
  <c r="T190" i="1"/>
  <c r="T205" i="1"/>
  <c r="T217" i="1"/>
  <c r="T222" i="1"/>
  <c r="T246" i="1"/>
  <c r="T173" i="1"/>
  <c r="T177" i="1"/>
  <c r="T195" i="1"/>
  <c r="T211" i="1"/>
  <c r="T219" i="1"/>
  <c r="T238" i="1"/>
  <c r="T249" i="1"/>
  <c r="T256" i="1"/>
  <c r="T128" i="1" l="1"/>
  <c r="T49" i="1"/>
  <c r="T143" i="1"/>
  <c r="T139" i="1"/>
  <c r="T64" i="1"/>
  <c r="T171" i="1"/>
  <c r="T94" i="1"/>
  <c r="T161" i="1"/>
  <c r="T74" i="1"/>
  <c r="T235" i="1"/>
  <c r="T191" i="1"/>
  <c r="T241" i="1"/>
  <c r="T202" i="1"/>
  <c r="T253" i="1"/>
  <c r="T213" i="1"/>
  <c r="T225" i="1"/>
  <c r="T155" i="1"/>
  <c r="T188" i="1"/>
  <c r="T167" i="1"/>
  <c r="T169" i="1"/>
  <c r="T121" i="1"/>
  <c r="T76" i="1"/>
  <c r="T97" i="1"/>
  <c r="T146" i="1"/>
  <c r="T45" i="1"/>
  <c r="T67" i="1"/>
  <c r="T103" i="1"/>
  <c r="T63" i="1"/>
  <c r="T51" i="1"/>
  <c r="T108" i="1"/>
  <c r="T56" i="1"/>
  <c r="T61" i="1"/>
  <c r="T85" i="1"/>
  <c r="T158" i="1"/>
  <c r="T91" i="1"/>
  <c r="T82" i="1"/>
  <c r="T89" i="1"/>
  <c r="T118" i="1"/>
  <c r="T52" i="1"/>
  <c r="T140" i="1"/>
  <c r="T60" i="1"/>
  <c r="T39" i="1"/>
  <c r="T59" i="1"/>
  <c r="T226" i="1"/>
  <c r="T187" i="1"/>
  <c r="T233" i="1"/>
  <c r="T180" i="1"/>
  <c r="T229" i="1"/>
  <c r="T252" i="1"/>
  <c r="T247" i="1"/>
  <c r="T200" i="1"/>
  <c r="T159" i="1"/>
  <c r="T75" i="1"/>
  <c r="T110" i="1"/>
  <c r="T166" i="1"/>
  <c r="T136" i="1"/>
  <c r="T95" i="1"/>
  <c r="T40" i="1"/>
  <c r="T57" i="1"/>
  <c r="T54" i="1"/>
  <c r="T119" i="1"/>
  <c r="T46" i="1"/>
  <c r="U257" i="1"/>
  <c r="U253" i="1"/>
  <c r="U258" i="1"/>
  <c r="U254" i="1"/>
  <c r="U249" i="1"/>
  <c r="U246" i="1"/>
  <c r="U242" i="1"/>
  <c r="U238" i="1"/>
  <c r="U234" i="1"/>
  <c r="U230" i="1"/>
  <c r="U226" i="1"/>
  <c r="U222" i="1"/>
  <c r="U218" i="1"/>
  <c r="U214" i="1"/>
  <c r="U210" i="1"/>
  <c r="U206" i="1"/>
  <c r="U255" i="1"/>
  <c r="U250" i="1"/>
  <c r="U252" i="1"/>
  <c r="U243" i="1"/>
  <c r="U239" i="1"/>
  <c r="U235" i="1"/>
  <c r="U231" i="1"/>
  <c r="U227" i="1"/>
  <c r="U223" i="1"/>
  <c r="U219" i="1"/>
  <c r="U215" i="1"/>
  <c r="U211" i="1"/>
  <c r="U207" i="1"/>
  <c r="U203" i="1"/>
  <c r="U199" i="1"/>
  <c r="U195" i="1"/>
  <c r="U191" i="1"/>
  <c r="U187" i="1"/>
  <c r="U183" i="1"/>
  <c r="U177" i="1"/>
  <c r="U173" i="1"/>
  <c r="U169" i="1"/>
  <c r="U256" i="1"/>
  <c r="U251" i="1"/>
  <c r="U247" i="1"/>
  <c r="U244" i="1"/>
  <c r="U240" i="1"/>
  <c r="U236" i="1"/>
  <c r="U232" i="1"/>
  <c r="U228" i="1"/>
  <c r="U224" i="1"/>
  <c r="U220" i="1"/>
  <c r="U216" i="1"/>
  <c r="U212" i="1"/>
  <c r="U208" i="1"/>
  <c r="U204" i="1"/>
  <c r="U200" i="1"/>
  <c r="U196" i="1"/>
  <c r="U192" i="1"/>
  <c r="U188" i="1"/>
  <c r="U184" i="1"/>
  <c r="U178" i="1"/>
  <c r="U174" i="1"/>
  <c r="T240" i="1"/>
  <c r="U229" i="1"/>
  <c r="U213" i="1"/>
  <c r="U170" i="1"/>
  <c r="U167" i="1"/>
  <c r="U163" i="1"/>
  <c r="U159" i="1"/>
  <c r="U155" i="1"/>
  <c r="U151" i="1"/>
  <c r="U147" i="1"/>
  <c r="U143" i="1"/>
  <c r="U137" i="1"/>
  <c r="U133" i="1"/>
  <c r="U129" i="1"/>
  <c r="U125" i="1"/>
  <c r="U121" i="1"/>
  <c r="U117" i="1"/>
  <c r="U111" i="1"/>
  <c r="U107" i="1"/>
  <c r="U248" i="1"/>
  <c r="U237" i="1"/>
  <c r="U225" i="1"/>
  <c r="U209" i="1"/>
  <c r="T208" i="1"/>
  <c r="T170" i="1"/>
  <c r="U168" i="1"/>
  <c r="U164" i="1"/>
  <c r="U160" i="1"/>
  <c r="U156" i="1"/>
  <c r="U152" i="1"/>
  <c r="U148" i="1"/>
  <c r="U144" i="1"/>
  <c r="U138" i="1"/>
  <c r="U134" i="1"/>
  <c r="U130" i="1"/>
  <c r="U245" i="1"/>
  <c r="T244" i="1"/>
  <c r="T236" i="1"/>
  <c r="U221" i="1"/>
  <c r="T220" i="1"/>
  <c r="U202" i="1"/>
  <c r="U201" i="1"/>
  <c r="U198" i="1"/>
  <c r="U197" i="1"/>
  <c r="U194" i="1"/>
  <c r="U193" i="1"/>
  <c r="U190" i="1"/>
  <c r="U189" i="1"/>
  <c r="U186" i="1"/>
  <c r="U185" i="1"/>
  <c r="U180" i="1"/>
  <c r="U179" i="1"/>
  <c r="U176" i="1"/>
  <c r="U175" i="1"/>
  <c r="U241" i="1"/>
  <c r="U233" i="1"/>
  <c r="T232" i="1"/>
  <c r="U217" i="1"/>
  <c r="T216" i="1"/>
  <c r="U205" i="1"/>
  <c r="T201" i="1"/>
  <c r="T197" i="1"/>
  <c r="T193" i="1"/>
  <c r="T189" i="1"/>
  <c r="T185" i="1"/>
  <c r="T179" i="1"/>
  <c r="T175" i="1"/>
  <c r="U171" i="1"/>
  <c r="U166" i="1"/>
  <c r="U162" i="1"/>
  <c r="U158" i="1"/>
  <c r="U154" i="1"/>
  <c r="U150" i="1"/>
  <c r="U149" i="1"/>
  <c r="U146" i="1"/>
  <c r="U145" i="1"/>
  <c r="U140" i="1"/>
  <c r="U139" i="1"/>
  <c r="U136" i="1"/>
  <c r="U135" i="1"/>
  <c r="U132" i="1"/>
  <c r="U131" i="1"/>
  <c r="U128" i="1"/>
  <c r="U124" i="1"/>
  <c r="U120" i="1"/>
  <c r="U114" i="1"/>
  <c r="U110" i="1"/>
  <c r="U106" i="1"/>
  <c r="U102" i="1"/>
  <c r="U98" i="1"/>
  <c r="U94" i="1"/>
  <c r="U90" i="1"/>
  <c r="U86" i="1"/>
  <c r="U82" i="1"/>
  <c r="U76" i="1"/>
  <c r="U72" i="1"/>
  <c r="U68" i="1"/>
  <c r="U64" i="1"/>
  <c r="U60" i="1"/>
  <c r="U56" i="1"/>
  <c r="U52" i="1"/>
  <c r="U48" i="1"/>
  <c r="U44" i="1"/>
  <c r="U69" i="1"/>
  <c r="U61" i="1"/>
  <c r="U49" i="1"/>
  <c r="U172" i="1"/>
  <c r="T168" i="1"/>
  <c r="U161" i="1"/>
  <c r="T160" i="1"/>
  <c r="U153" i="1"/>
  <c r="T152" i="1"/>
  <c r="T148" i="1"/>
  <c r="T144" i="1"/>
  <c r="T138" i="1"/>
  <c r="T134" i="1"/>
  <c r="T130" i="1"/>
  <c r="U103" i="1"/>
  <c r="U99" i="1"/>
  <c r="U95" i="1"/>
  <c r="U91" i="1"/>
  <c r="U87" i="1"/>
  <c r="U83" i="1"/>
  <c r="U77" i="1"/>
  <c r="U73" i="1"/>
  <c r="U65" i="1"/>
  <c r="U57" i="1"/>
  <c r="U53" i="1"/>
  <c r="U127" i="1"/>
  <c r="U123" i="1"/>
  <c r="U119" i="1"/>
  <c r="U113" i="1"/>
  <c r="U109" i="1"/>
  <c r="U104" i="1"/>
  <c r="U100" i="1"/>
  <c r="U96" i="1"/>
  <c r="U92" i="1"/>
  <c r="U88" i="1"/>
  <c r="U84" i="1"/>
  <c r="U78" i="1"/>
  <c r="U74" i="1"/>
  <c r="U70" i="1"/>
  <c r="U66" i="1"/>
  <c r="T123" i="1"/>
  <c r="U122" i="1"/>
  <c r="U105" i="1"/>
  <c r="U97" i="1"/>
  <c r="U89" i="1"/>
  <c r="U81" i="1"/>
  <c r="U67" i="1"/>
  <c r="T66" i="1"/>
  <c r="U45" i="1"/>
  <c r="U157" i="1"/>
  <c r="T156" i="1"/>
  <c r="U118" i="1"/>
  <c r="T104" i="1"/>
  <c r="T96" i="1"/>
  <c r="T88" i="1"/>
  <c r="T78" i="1"/>
  <c r="U63" i="1"/>
  <c r="U62" i="1"/>
  <c r="U59" i="1"/>
  <c r="U58" i="1"/>
  <c r="U55" i="1"/>
  <c r="U54" i="1"/>
  <c r="U51" i="1"/>
  <c r="U50" i="1"/>
  <c r="U47" i="1"/>
  <c r="U71" i="1"/>
  <c r="T70" i="1"/>
  <c r="T44" i="1"/>
  <c r="U112" i="1"/>
  <c r="U101" i="1"/>
  <c r="U93" i="1"/>
  <c r="U85" i="1"/>
  <c r="U75" i="1"/>
  <c r="T109" i="1"/>
  <c r="U108" i="1"/>
  <c r="T100" i="1"/>
  <c r="T92" i="1"/>
  <c r="T84" i="1"/>
  <c r="U165" i="1"/>
  <c r="T164" i="1"/>
  <c r="T127" i="1"/>
  <c r="U126" i="1"/>
  <c r="U46" i="1"/>
  <c r="T107" i="1"/>
  <c r="T71" i="1"/>
  <c r="T122" i="1"/>
  <c r="T65" i="1"/>
  <c r="T98" i="1"/>
  <c r="T125" i="1"/>
  <c r="T58" i="1"/>
  <c r="T41" i="1"/>
  <c r="T47" i="1"/>
  <c r="T245" i="1"/>
  <c r="T203" i="1"/>
  <c r="T258" i="1"/>
  <c r="T215" i="1"/>
  <c r="T198" i="1"/>
  <c r="T250" i="1"/>
  <c r="T207" i="1"/>
  <c r="T223" i="1"/>
  <c r="T251" i="1"/>
  <c r="T184" i="1"/>
  <c r="T162" i="1"/>
  <c r="T137" i="1"/>
  <c r="T153" i="1"/>
  <c r="T135" i="1"/>
  <c r="T112" i="1"/>
  <c r="T126" i="1"/>
  <c r="T102" i="1"/>
  <c r="T86" i="1"/>
  <c r="T69" i="1"/>
  <c r="T77" i="1"/>
  <c r="T111" i="1"/>
  <c r="T81" i="1"/>
  <c r="T90" i="1"/>
  <c r="T243" i="1"/>
  <c r="T221" i="1"/>
  <c r="T199" i="1"/>
  <c r="T183" i="1"/>
  <c r="T257" i="1"/>
  <c r="T231" i="1"/>
  <c r="T210" i="1"/>
  <c r="T194" i="1"/>
  <c r="T176" i="1"/>
  <c r="T242" i="1"/>
  <c r="T227" i="1"/>
  <c r="T255" i="1"/>
  <c r="T237" i="1"/>
  <c r="T214" i="1"/>
  <c r="T224" i="1"/>
  <c r="T228" i="1"/>
  <c r="T196" i="1"/>
  <c r="T178" i="1"/>
  <c r="T157" i="1"/>
  <c r="T151" i="1"/>
  <c r="T133" i="1"/>
  <c r="T149" i="1"/>
  <c r="T131" i="1"/>
  <c r="T101" i="1"/>
  <c r="T73" i="1"/>
  <c r="T117" i="1"/>
  <c r="T99" i="1"/>
  <c r="T83" i="1"/>
  <c r="T48" i="1"/>
  <c r="T105" i="1"/>
  <c r="T72" i="1"/>
  <c r="T106" i="1"/>
  <c r="T87" i="1"/>
  <c r="T150" i="1"/>
  <c r="T132" i="1"/>
  <c r="T68" i="1"/>
  <c r="T114" i="1"/>
  <c r="T55" i="1"/>
  <c r="T53" i="1"/>
  <c r="T62" i="1"/>
  <c r="T50" i="1"/>
  <c r="T1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Mueller</author>
  </authors>
  <commentList>
    <comment ref="C6" authorId="0" shapeId="0" xr:uid="{23221ABD-07CB-FA41-8C01-B09120D9BEA5}">
      <text>
        <r>
          <rPr>
            <b/>
            <sz val="9"/>
            <color rgb="FF000000"/>
            <rFont val="Verdana"/>
            <family val="2"/>
          </rPr>
          <t>Paul Mueller:</t>
        </r>
        <r>
          <rPr>
            <sz val="9"/>
            <color rgb="FF000000"/>
            <rFont val="Verdana"/>
            <family val="2"/>
          </rPr>
          <t xml:space="preserve">
</t>
        </r>
        <r>
          <rPr>
            <sz val="9"/>
            <color rgb="FF000000"/>
            <rFont val="Verdana"/>
            <family val="2"/>
          </rPr>
          <t>Andres et al. 2004, EPSL</t>
        </r>
      </text>
    </comment>
    <comment ref="C7" authorId="0" shapeId="0" xr:uid="{4601BA29-2D0C-F14D-AC07-1EAFB2361CB9}">
      <text>
        <r>
          <rPr>
            <b/>
            <sz val="9"/>
            <color rgb="FF000000"/>
            <rFont val="Verdana"/>
            <family val="2"/>
          </rPr>
          <t>Paul Mueller:</t>
        </r>
        <r>
          <rPr>
            <sz val="9"/>
            <color rgb="FF000000"/>
            <rFont val="Verdana"/>
            <family val="2"/>
          </rPr>
          <t xml:space="preserve">
</t>
        </r>
        <r>
          <rPr>
            <sz val="9"/>
            <color rgb="FF000000"/>
            <rFont val="Verdana"/>
            <family val="2"/>
          </rPr>
          <t>Salters 2003</t>
        </r>
      </text>
    </comment>
    <comment ref="C8" authorId="0" shapeId="0" xr:uid="{D7CE614D-8D86-FF46-8A3E-8A9034E4B561}">
      <text>
        <r>
          <rPr>
            <b/>
            <sz val="9"/>
            <color indexed="81"/>
            <rFont val="Verdana"/>
            <family val="2"/>
          </rPr>
          <t>Paul Mueller:</t>
        </r>
        <r>
          <rPr>
            <sz val="9"/>
            <color indexed="81"/>
            <rFont val="Verdana"/>
            <family val="2"/>
          </rPr>
          <t xml:space="preserve">
Iizuka</t>
        </r>
      </text>
    </comment>
    <comment ref="C9" authorId="0" shapeId="0" xr:uid="{D00A74F6-7F9D-DF47-8EEF-C3DF259C3B6B}">
      <text>
        <r>
          <rPr>
            <b/>
            <sz val="9"/>
            <color indexed="81"/>
            <rFont val="Verdana"/>
            <family val="2"/>
          </rPr>
          <t>Paul Mueller:</t>
        </r>
        <r>
          <rPr>
            <sz val="9"/>
            <color indexed="81"/>
            <rFont val="Verdana"/>
            <family val="2"/>
          </rPr>
          <t xml:space="preserve">
Workman and Hart, 2005</t>
        </r>
      </text>
    </comment>
    <comment ref="C10" authorId="0" shapeId="0" xr:uid="{D74A25A6-1883-B24A-B23F-13FEEAE8EECC}">
      <text>
        <r>
          <rPr>
            <b/>
            <sz val="9"/>
            <color indexed="81"/>
            <rFont val="Verdana"/>
            <family val="2"/>
          </rPr>
          <t>Paul Mueller:</t>
        </r>
        <r>
          <rPr>
            <sz val="9"/>
            <color indexed="81"/>
            <rFont val="Verdana"/>
            <family val="2"/>
          </rPr>
          <t xml:space="preserve">
Goodge and Vervoort, 2007</t>
        </r>
      </text>
    </comment>
    <comment ref="C11" authorId="0" shapeId="0" xr:uid="{01809F96-6330-1C43-BBE7-350BDD9AB9A5}">
      <text>
        <r>
          <rPr>
            <b/>
            <sz val="9"/>
            <color rgb="FF000000"/>
            <rFont val="Verdana"/>
            <family val="2"/>
          </rPr>
          <t>Paul Mueller:</t>
        </r>
        <r>
          <rPr>
            <sz val="9"/>
            <color rgb="FF000000"/>
            <rFont val="Verdana"/>
            <family val="2"/>
          </rPr>
          <t xml:space="preserve">
</t>
        </r>
        <r>
          <rPr>
            <sz val="9"/>
            <color rgb="FF000000"/>
            <rFont val="Verdana"/>
            <family val="2"/>
          </rPr>
          <t>Bouvier et al, 2008</t>
        </r>
      </text>
    </comment>
    <comment ref="C12" authorId="0" shapeId="0" xr:uid="{32F0F4CB-66A0-6C41-8DCC-784EF4BE7FC6}">
      <text>
        <r>
          <rPr>
            <b/>
            <sz val="9"/>
            <color indexed="81"/>
            <rFont val="Verdana"/>
            <family val="2"/>
          </rPr>
          <t>Paul Mueller:</t>
        </r>
        <r>
          <rPr>
            <sz val="9"/>
            <color indexed="81"/>
            <rFont val="Verdana"/>
            <family val="2"/>
          </rPr>
          <t xml:space="preserve">
B-Toft and Alberede, 1997</t>
        </r>
      </text>
    </comment>
    <comment ref="C13" authorId="0" shapeId="0" xr:uid="{6EBD3133-FC39-8A4E-9B9D-ABECCCBC69A8}">
      <text>
        <r>
          <rPr>
            <b/>
            <sz val="9"/>
            <color indexed="81"/>
            <rFont val="Verdana"/>
            <family val="2"/>
          </rPr>
          <t>Paul Mueller:</t>
        </r>
        <r>
          <rPr>
            <sz val="9"/>
            <color indexed="81"/>
            <rFont val="Verdana"/>
            <family val="2"/>
          </rPr>
          <t xml:space="preserve">
Bizzaro 2003
</t>
        </r>
      </text>
    </comment>
    <comment ref="C14" authorId="0" shapeId="0" xr:uid="{0F7F556B-5840-E449-9402-4D2344C4E52D}">
      <text>
        <r>
          <rPr>
            <b/>
            <sz val="9"/>
            <color indexed="81"/>
            <rFont val="Verdana"/>
            <family val="2"/>
          </rPr>
          <t>Paul Mueller:</t>
        </r>
        <r>
          <rPr>
            <sz val="9"/>
            <color indexed="81"/>
            <rFont val="Verdana"/>
            <family val="2"/>
          </rPr>
          <t xml:space="preserve">
Salters, 2003</t>
        </r>
      </text>
    </comment>
    <comment ref="C15" authorId="0" shapeId="0" xr:uid="{2A69FA8E-2005-9441-B191-EB8DF6033760}">
      <text>
        <r>
          <rPr>
            <b/>
            <sz val="9"/>
            <color indexed="81"/>
            <rFont val="Verdana"/>
            <family val="2"/>
          </rPr>
          <t>Paul Mueller:</t>
        </r>
        <r>
          <rPr>
            <sz val="9"/>
            <color indexed="81"/>
            <rFont val="Verdana"/>
            <family val="2"/>
          </rPr>
          <t xml:space="preserve">
Patchett et al., 2004</t>
        </r>
      </text>
    </comment>
    <comment ref="C16" authorId="0" shapeId="0" xr:uid="{AEAA7A72-86D5-0047-932D-9C129F4DCEC3}">
      <text>
        <r>
          <rPr>
            <b/>
            <sz val="9"/>
            <color indexed="81"/>
            <rFont val="Verdana"/>
            <family val="2"/>
          </rPr>
          <t>Paul Mueller:</t>
        </r>
        <r>
          <rPr>
            <sz val="9"/>
            <color indexed="81"/>
            <rFont val="Verdana"/>
            <family val="2"/>
          </rPr>
          <t xml:space="preserve">
Rudnick and Gao, 2003</t>
        </r>
      </text>
    </comment>
    <comment ref="C17" authorId="0" shapeId="0" xr:uid="{A9713938-535D-3446-8AFE-08E73BDF5F07}">
      <text>
        <r>
          <rPr>
            <b/>
            <sz val="9"/>
            <color indexed="81"/>
            <rFont val="Verdana"/>
            <family val="2"/>
          </rPr>
          <t>Paul Mueller:</t>
        </r>
        <r>
          <rPr>
            <sz val="9"/>
            <color indexed="81"/>
            <rFont val="Verdana"/>
            <family val="2"/>
          </rPr>
          <t xml:space="preserve">
Rudnick and Gao, 2003</t>
        </r>
      </text>
    </comment>
    <comment ref="C18" authorId="0" shapeId="0" xr:uid="{03833C75-E26A-0F48-AB7B-2F4B47421CB3}">
      <text>
        <r>
          <rPr>
            <b/>
            <sz val="9"/>
            <color indexed="81"/>
            <rFont val="Verdana"/>
            <family val="2"/>
          </rPr>
          <t>Paul Mueller:</t>
        </r>
        <r>
          <rPr>
            <sz val="9"/>
            <color indexed="81"/>
            <rFont val="Verdana"/>
            <family val="2"/>
          </rPr>
          <t xml:space="preserve">
Rudnick and Gao, 2003</t>
        </r>
      </text>
    </comment>
    <comment ref="C19" authorId="0" shapeId="0" xr:uid="{E13627AE-D6B6-F24D-80EC-2E49BE82059E}">
      <text>
        <r>
          <rPr>
            <b/>
            <sz val="9"/>
            <color indexed="81"/>
            <rFont val="Verdana"/>
            <family val="2"/>
          </rPr>
          <t xml:space="preserve">Paul Mueller: </t>
        </r>
        <r>
          <rPr>
            <sz val="9"/>
            <color indexed="81"/>
            <rFont val="Verdana"/>
            <family val="2"/>
          </rPr>
          <t>Value from Rudnick and Gao, 2003;
Vervoort et al, 200 = .0169.</t>
        </r>
      </text>
    </comment>
    <comment ref="C20" authorId="0" shapeId="0" xr:uid="{5A738B04-19A6-324D-92D9-E33CBE2C0C04}">
      <text>
        <r>
          <rPr>
            <b/>
            <sz val="9"/>
            <color indexed="81"/>
            <rFont val="Verdana"/>
            <family val="2"/>
          </rPr>
          <t>Paul Mueller:</t>
        </r>
        <r>
          <rPr>
            <sz val="9"/>
            <color indexed="81"/>
            <rFont val="Verdana"/>
            <family val="2"/>
          </rPr>
          <t xml:space="preserve">
Klein, 2004
</t>
        </r>
      </text>
    </comment>
    <comment ref="C21" authorId="0" shapeId="0" xr:uid="{21203106-3BF8-E940-ABB9-F1B1F995FABD}">
      <text>
        <r>
          <rPr>
            <b/>
            <sz val="9"/>
            <color indexed="81"/>
            <rFont val="Verdana"/>
            <family val="2"/>
          </rPr>
          <t>Paul Mueller:</t>
        </r>
        <r>
          <rPr>
            <sz val="9"/>
            <color indexed="81"/>
            <rFont val="Verdana"/>
            <family val="2"/>
          </rPr>
          <t xml:space="preserve">
Dhuime et al. 2011 Science</t>
        </r>
      </text>
    </comment>
    <comment ref="C23" authorId="0" shapeId="0" xr:uid="{A372AFA6-A931-1D44-BC7D-27EE166B02BD}">
      <text>
        <r>
          <rPr>
            <b/>
            <sz val="9"/>
            <color indexed="81"/>
            <rFont val="Verdana"/>
            <family val="2"/>
          </rPr>
          <t>Paul Mueller:</t>
        </r>
        <r>
          <rPr>
            <sz val="9"/>
            <color indexed="81"/>
            <rFont val="Verdana"/>
            <family val="2"/>
          </rPr>
          <t xml:space="preserve">
Fisher et al 2014, G3</t>
        </r>
      </text>
    </comment>
    <comment ref="C25" authorId="0" shapeId="0" xr:uid="{E43F7113-0379-3540-8A71-013C84E6F2EF}">
      <text>
        <r>
          <rPr>
            <b/>
            <sz val="9"/>
            <color rgb="FF000000"/>
            <rFont val="Verdana"/>
            <family val="2"/>
          </rPr>
          <t>Paul Mueller:</t>
        </r>
        <r>
          <rPr>
            <sz val="9"/>
            <color rgb="FF000000"/>
            <rFont val="Verdana"/>
            <family val="2"/>
          </rPr>
          <t xml:space="preserve">
</t>
        </r>
        <r>
          <rPr>
            <sz val="9"/>
            <color rgb="FF000000"/>
            <rFont val="Verdana"/>
            <family val="2"/>
          </rPr>
          <t xml:space="preserve">Goodge-
</t>
        </r>
        <r>
          <rPr>
            <sz val="9"/>
            <color rgb="FF000000"/>
            <rFont val="Verdana"/>
            <family val="2"/>
          </rPr>
          <t>Vervoort, EPSL 2006</t>
        </r>
      </text>
    </comment>
    <comment ref="C38" authorId="0" shapeId="0" xr:uid="{33151272-4816-0144-8B24-16B5D2174DD3}">
      <text>
        <r>
          <rPr>
            <b/>
            <sz val="9"/>
            <color rgb="FF000000"/>
            <rFont val="Verdana"/>
            <family val="2"/>
          </rPr>
          <t>Paul Mueller:</t>
        </r>
        <r>
          <rPr>
            <sz val="9"/>
            <color rgb="FF000000"/>
            <rFont val="Verdana"/>
            <family val="2"/>
          </rPr>
          <t xml:space="preserve">
</t>
        </r>
        <r>
          <rPr>
            <sz val="9"/>
            <color rgb="FF000000"/>
            <rFont val="Verdana"/>
            <family val="2"/>
          </rPr>
          <t>Paste the total % correction for Yb and Lu from the calculation in your raw data file.  This is for reference only.</t>
        </r>
      </text>
    </comment>
    <comment ref="D38" authorId="0" shapeId="0" xr:uid="{99EEFA6D-183B-3545-B5CB-F7B1AD1D7005}">
      <text>
        <r>
          <rPr>
            <b/>
            <sz val="9"/>
            <color rgb="FF000000"/>
            <rFont val="Verdana"/>
            <family val="2"/>
          </rPr>
          <t>Paul Mueller:</t>
        </r>
        <r>
          <rPr>
            <sz val="9"/>
            <color rgb="FF000000"/>
            <rFont val="Verdana"/>
            <family val="2"/>
          </rPr>
          <t xml:space="preserve">
</t>
        </r>
        <r>
          <rPr>
            <sz val="9"/>
            <color rgb="FF000000"/>
            <rFont val="Verdana"/>
            <family val="2"/>
          </rPr>
          <t>Enter in ppm</t>
        </r>
      </text>
    </comment>
    <comment ref="E38" authorId="0" shapeId="0" xr:uid="{4CAB5ACF-CAEA-F743-94D4-AB0990E3CB1B}">
      <text>
        <r>
          <rPr>
            <b/>
            <sz val="9"/>
            <color rgb="FF000000"/>
            <rFont val="Verdana"/>
            <family val="2"/>
          </rPr>
          <t>Paul Mueller:</t>
        </r>
        <r>
          <rPr>
            <sz val="9"/>
            <color rgb="FF000000"/>
            <rFont val="Verdana"/>
            <family val="2"/>
          </rPr>
          <t xml:space="preserve">
</t>
        </r>
        <r>
          <rPr>
            <sz val="9"/>
            <color rgb="FF000000"/>
            <rFont val="Verdana"/>
            <family val="2"/>
          </rPr>
          <t>Enter in ppm</t>
        </r>
      </text>
    </comment>
    <comment ref="F38" authorId="0" shapeId="0" xr:uid="{284186C2-716E-9147-B540-62D6F465A459}">
      <text>
        <r>
          <rPr>
            <b/>
            <sz val="9"/>
            <color rgb="FF000000"/>
            <rFont val="Verdana"/>
            <family val="2"/>
          </rPr>
          <t>Paul Mueller:</t>
        </r>
        <r>
          <rPr>
            <sz val="9"/>
            <color rgb="FF000000"/>
            <rFont val="Verdana"/>
            <family val="2"/>
          </rPr>
          <t xml:space="preserve">
</t>
        </r>
        <r>
          <rPr>
            <sz val="9"/>
            <color rgb="FF000000"/>
            <rFont val="Verdana"/>
            <family val="2"/>
          </rPr>
          <t xml:space="preserve">If you do not have Lu and Hf abundance data, just insert value from raw data file.
</t>
        </r>
      </text>
    </comment>
    <comment ref="G38" authorId="0" shapeId="0" xr:uid="{3FFF1694-721E-704E-AA18-6754CBC2E3EE}">
      <text>
        <r>
          <rPr>
            <b/>
            <sz val="9"/>
            <color rgb="FF000000"/>
            <rFont val="Verdana"/>
            <family val="2"/>
          </rPr>
          <t>Paul Mueller:</t>
        </r>
        <r>
          <rPr>
            <sz val="9"/>
            <color rgb="FF000000"/>
            <rFont val="Verdana"/>
            <family val="2"/>
          </rPr>
          <t xml:space="preserve">
</t>
        </r>
        <r>
          <rPr>
            <sz val="9"/>
            <color rgb="FF000000"/>
            <rFont val="Verdana"/>
            <family val="2"/>
          </rPr>
          <t>Mass bias corrected value from your raw data file.</t>
        </r>
      </text>
    </comment>
    <comment ref="H38" authorId="0" shapeId="0" xr:uid="{FEA3A296-3BAD-9841-837C-C36AB59ABF7C}">
      <text>
        <r>
          <rPr>
            <b/>
            <sz val="9"/>
            <color rgb="FF000000"/>
            <rFont val="Verdana"/>
            <family val="2"/>
          </rPr>
          <t>Paul Mueller:</t>
        </r>
        <r>
          <rPr>
            <sz val="9"/>
            <color rgb="FF000000"/>
            <rFont val="Verdana"/>
            <family val="2"/>
          </rPr>
          <t xml:space="preserve"> Typically this will be the Hf-corrected value from your raw data file</t>
        </r>
        <r>
          <rPr>
            <b/>
            <sz val="9"/>
            <color rgb="FF000000"/>
            <rFont val="Verdana"/>
            <family val="2"/>
          </rPr>
          <t>.</t>
        </r>
        <r>
          <rPr>
            <sz val="9"/>
            <color rgb="FF000000"/>
            <rFont val="Verdana"/>
            <family val="2"/>
          </rPr>
          <t xml:space="preserve">
</t>
        </r>
      </text>
    </comment>
    <comment ref="I38" authorId="0" shapeId="0" xr:uid="{91731049-BB33-BC4A-A42F-A5CAB71E4515}">
      <text>
        <r>
          <rPr>
            <b/>
            <sz val="9"/>
            <color rgb="FF000000"/>
            <rFont val="Verdana"/>
            <family val="2"/>
          </rPr>
          <t>Paul Mueller:</t>
        </r>
        <r>
          <rPr>
            <sz val="9"/>
            <color rgb="FF000000"/>
            <rFont val="Verdana"/>
            <family val="2"/>
          </rPr>
          <t xml:space="preserve">
</t>
        </r>
        <r>
          <rPr>
            <sz val="9"/>
            <color rgb="FF000000"/>
            <rFont val="Verdana"/>
            <family val="2"/>
          </rPr>
          <t>Mass bias corrected value from your raw data file.</t>
        </r>
      </text>
    </comment>
    <comment ref="J38" authorId="0" shapeId="0" xr:uid="{DBE379FB-4D2D-1A48-A7BE-7BCFDA0699EB}">
      <text>
        <r>
          <rPr>
            <b/>
            <sz val="9"/>
            <color rgb="FF000000"/>
            <rFont val="Verdana"/>
            <family val="2"/>
          </rPr>
          <t>Paul Mueller:</t>
        </r>
        <r>
          <rPr>
            <sz val="9"/>
            <color rgb="FF000000"/>
            <rFont val="Verdana"/>
            <family val="2"/>
          </rPr>
          <t xml:space="preserve">
</t>
        </r>
        <r>
          <rPr>
            <sz val="9"/>
            <color rgb="FF000000"/>
            <rFont val="Symbol"/>
            <charset val="2"/>
          </rPr>
          <t>e</t>
        </r>
        <r>
          <rPr>
            <sz val="9"/>
            <color rgb="FF000000"/>
            <rFont val="Verdana"/>
            <family val="2"/>
          </rPr>
          <t>Hf today</t>
        </r>
      </text>
    </comment>
    <comment ref="K38" authorId="0" shapeId="0" xr:uid="{44C32286-F203-9240-B30E-8B0B88EC5A39}">
      <text>
        <r>
          <rPr>
            <b/>
            <sz val="9"/>
            <color rgb="FF000000"/>
            <rFont val="Verdana"/>
            <family val="2"/>
          </rPr>
          <t>Paul Mueller:</t>
        </r>
        <r>
          <rPr>
            <sz val="9"/>
            <color rgb="FF000000"/>
            <rFont val="Verdana"/>
            <family val="2"/>
          </rPr>
          <t xml:space="preserve">
</t>
        </r>
        <r>
          <rPr>
            <sz val="9"/>
            <color rgb="FF000000"/>
            <rFont val="Verdana"/>
            <family val="2"/>
          </rPr>
          <t>In true epsilon units, i.e., relative to BSE (CHUR).</t>
        </r>
      </text>
    </comment>
    <comment ref="L38" authorId="0" shapeId="0" xr:uid="{434B75DC-66CA-694C-927C-CDE7F6BE0ADC}">
      <text>
        <r>
          <rPr>
            <b/>
            <sz val="9"/>
            <color rgb="FF000000"/>
            <rFont val="Verdana"/>
            <family val="2"/>
          </rPr>
          <t xml:space="preserve">Paul Mueller: </t>
        </r>
        <r>
          <rPr>
            <sz val="9"/>
            <color rgb="FF000000"/>
            <rFont val="Verdana"/>
            <family val="2"/>
          </rPr>
          <t xml:space="preserve">Separation age from bulk silicate earth of Bouvier et al., 2008.  Equivallent to Tchur in the Sm-Nd sysyem.
</t>
        </r>
      </text>
    </comment>
    <comment ref="M38" authorId="0" shapeId="0" xr:uid="{095AA6EE-45F8-2E4E-87E3-DDF4BEF007F6}">
      <text>
        <r>
          <rPr>
            <b/>
            <sz val="9"/>
            <color rgb="FF000000"/>
            <rFont val="Verdana"/>
            <family val="2"/>
          </rPr>
          <t>Paul Mueller:</t>
        </r>
        <r>
          <rPr>
            <sz val="9"/>
            <color rgb="FF000000"/>
            <rFont val="Verdana"/>
            <family val="2"/>
          </rPr>
          <t xml:space="preserve">
</t>
        </r>
        <r>
          <rPr>
            <sz val="9"/>
            <color rgb="FF000000"/>
            <rFont val="Verdana"/>
            <family val="2"/>
          </rPr>
          <t>Uses linear model for DM shown above as PM16 to calculate single stage DM intercept age.</t>
        </r>
      </text>
    </comment>
    <comment ref="N38" authorId="0" shapeId="0" xr:uid="{33DD4CCA-9346-6347-9341-3C1A052F3A62}">
      <text>
        <r>
          <rPr>
            <b/>
            <sz val="9"/>
            <color rgb="FF000000"/>
            <rFont val="Verdana"/>
            <family val="2"/>
          </rPr>
          <t>Paul Mueller:</t>
        </r>
        <r>
          <rPr>
            <sz val="9"/>
            <color rgb="FF000000"/>
            <rFont val="Verdana"/>
            <family val="2"/>
          </rPr>
          <t xml:space="preserve">
</t>
        </r>
        <r>
          <rPr>
            <sz val="9"/>
            <color rgb="FF000000"/>
            <rFont val="Verdana"/>
            <family val="2"/>
          </rPr>
          <t>Uses linear model for DM shown above as PM24 to calculate single stage DM intercept age.</t>
        </r>
      </text>
    </comment>
    <comment ref="O38" authorId="0" shapeId="0" xr:uid="{EC2E630E-32F6-0747-8AEC-E1CF8E303CCC}">
      <text>
        <r>
          <rPr>
            <b/>
            <sz val="9"/>
            <color rgb="FF000000"/>
            <rFont val="Verdana"/>
            <family val="2"/>
          </rPr>
          <t>Paul Mueller:</t>
        </r>
        <r>
          <rPr>
            <sz val="9"/>
            <color rgb="FF000000"/>
            <rFont val="Verdana"/>
            <family val="2"/>
          </rPr>
          <t xml:space="preserve">
</t>
        </r>
        <r>
          <rPr>
            <sz val="9"/>
            <color rgb="FF000000"/>
            <rFont val="Verdana"/>
            <family val="2"/>
          </rPr>
          <t>Insert independent age (e.g., U-Pb age from zircon)</t>
        </r>
      </text>
    </comment>
    <comment ref="P38" authorId="0" shapeId="0" xr:uid="{85B1A742-30C4-514A-8F7F-9A476BC7343E}">
      <text>
        <r>
          <rPr>
            <b/>
            <sz val="9"/>
            <color rgb="FF000000"/>
            <rFont val="Verdana"/>
            <family val="2"/>
          </rPr>
          <t>Paul Mueller:</t>
        </r>
        <r>
          <rPr>
            <sz val="9"/>
            <color rgb="FF000000"/>
            <rFont val="Verdana"/>
            <family val="2"/>
          </rPr>
          <t xml:space="preserve">
</t>
        </r>
        <r>
          <rPr>
            <sz val="9"/>
            <color rgb="FF000000"/>
            <rFont val="Verdana"/>
            <family val="2"/>
          </rPr>
          <t>Two sigma error in Ga of independent age (col. M).</t>
        </r>
      </text>
    </comment>
    <comment ref="Q38" authorId="0" shapeId="0" xr:uid="{37D534E5-DFBE-EE4F-8772-6C726D7E7C59}">
      <text>
        <r>
          <rPr>
            <b/>
            <sz val="9"/>
            <color rgb="FF000000"/>
            <rFont val="Verdana"/>
            <family val="2"/>
          </rPr>
          <t>Paul Mueller:</t>
        </r>
        <r>
          <rPr>
            <sz val="9"/>
            <color rgb="FF000000"/>
            <rFont val="Verdana"/>
            <family val="2"/>
          </rPr>
          <t xml:space="preserve">
</t>
        </r>
        <r>
          <rPr>
            <sz val="9"/>
            <color rgb="FF000000"/>
            <rFont val="Verdana"/>
            <family val="2"/>
          </rPr>
          <t xml:space="preserve">Hf isotopic composition corrected for growth since time (t) entered in column N
</t>
        </r>
      </text>
    </comment>
    <comment ref="R38" authorId="0" shapeId="0" xr:uid="{4D0ECA48-7942-D04F-8AEC-4DF4289BC5AA}">
      <text>
        <r>
          <rPr>
            <b/>
            <sz val="9"/>
            <color rgb="FF000000"/>
            <rFont val="Verdana"/>
            <family val="2"/>
          </rPr>
          <t>Paul Mueller:</t>
        </r>
        <r>
          <rPr>
            <sz val="9"/>
            <color rgb="FF000000"/>
            <rFont val="Verdana"/>
            <family val="2"/>
          </rPr>
          <t xml:space="preserve">
</t>
        </r>
        <r>
          <rPr>
            <sz val="9"/>
            <color rgb="FF000000"/>
            <rFont val="Symbol"/>
            <charset val="2"/>
          </rPr>
          <t>e</t>
        </r>
        <r>
          <rPr>
            <sz val="9"/>
            <color rgb="FF000000"/>
            <rFont val="Verdana"/>
            <family val="2"/>
          </rPr>
          <t>Hf at age given in column N.</t>
        </r>
      </text>
    </comment>
    <comment ref="S38" authorId="0" shapeId="0" xr:uid="{791AA9A1-2BF8-8440-ADA1-81116B80926E}">
      <text>
        <r>
          <rPr>
            <b/>
            <sz val="9"/>
            <color rgb="FF000000"/>
            <rFont val="Verdana"/>
            <family val="2"/>
          </rPr>
          <t>Paul Mueller:</t>
        </r>
        <r>
          <rPr>
            <sz val="9"/>
            <color rgb="FF000000"/>
            <rFont val="Verdana"/>
            <family val="2"/>
          </rPr>
          <t xml:space="preserve">
</t>
        </r>
        <r>
          <rPr>
            <sz val="9"/>
            <color rgb="FF000000"/>
            <rFont val="Verdana"/>
            <family val="2"/>
          </rPr>
          <t>2</t>
        </r>
        <r>
          <rPr>
            <sz val="9"/>
            <color rgb="FF000000"/>
            <rFont val="Symbol"/>
            <charset val="2"/>
          </rPr>
          <t>s</t>
        </r>
        <r>
          <rPr>
            <sz val="9"/>
            <color rgb="FF000000"/>
            <rFont val="Verdana"/>
            <family val="2"/>
          </rPr>
          <t xml:space="preserve"> error for initial </t>
        </r>
        <r>
          <rPr>
            <sz val="9"/>
            <color rgb="FF000000"/>
            <rFont val="Symbol"/>
            <charset val="2"/>
          </rPr>
          <t>e</t>
        </r>
        <r>
          <rPr>
            <sz val="9"/>
            <color rgb="FF000000"/>
            <rFont val="Verdana"/>
            <family val="2"/>
          </rPr>
          <t>Hf is less than this value.  To exclude age error, enter "0" in age-error column (N).</t>
        </r>
      </text>
    </comment>
    <comment ref="T38" authorId="0" shapeId="0" xr:uid="{F94CB5E7-36D8-B646-BABB-279D1AF06302}">
      <text>
        <r>
          <rPr>
            <b/>
            <sz val="9"/>
            <color rgb="FF000000"/>
            <rFont val="Verdana"/>
            <family val="2"/>
          </rPr>
          <t xml:space="preserve">Paul Mueller: </t>
        </r>
        <r>
          <rPr>
            <sz val="9"/>
            <color rgb="FF000000"/>
            <rFont val="Verdana"/>
            <family val="2"/>
          </rPr>
          <t>Tcr(2) is an estimate of the initial time of separation of the source of the magma in which the zircon xtallized (e.g., from the mantle). Common crustal model inputs are in B15-B19. Age input is from column M and Tcr(2) is relative to the DM (PM16).  If you believe the zircons crystallized from a mantle-derived magma, use Lu/Hf ratios from the mantle section (BSE or DM).</t>
        </r>
      </text>
    </comment>
    <comment ref="U38" authorId="0" shapeId="0" xr:uid="{7BFCDA44-2EEC-6C4E-BE29-69F65E422198}">
      <text>
        <r>
          <rPr>
            <b/>
            <sz val="9"/>
            <color rgb="FF000000"/>
            <rFont val="Verdana"/>
            <family val="2"/>
          </rPr>
          <t>Paul Mueller:</t>
        </r>
        <r>
          <rPr>
            <sz val="9"/>
            <color rgb="FF000000"/>
            <rFont val="Verdana"/>
            <family val="2"/>
          </rPr>
          <t xml:space="preserve">
</t>
        </r>
        <r>
          <rPr>
            <sz val="9"/>
            <color rgb="FF000000"/>
            <rFont val="Verdana"/>
            <family val="2"/>
          </rPr>
          <t xml:space="preserve">Select an appropriate pre-melt Lu/Hf; default is F$18 (lower crust) if you use "fill down". Other values can be inserted here numerically or as fixed references from the table above (don't forget to include "$").
</t>
        </r>
      </text>
    </comment>
    <comment ref="V38" authorId="0" shapeId="0" xr:uid="{74C1C621-7D1B-C34C-952C-DFDCEDD8D1A4}">
      <text>
        <r>
          <rPr>
            <b/>
            <sz val="9"/>
            <color rgb="FF000000"/>
            <rFont val="Verdana"/>
            <family val="2"/>
          </rPr>
          <t xml:space="preserve">Paul Mueller: </t>
        </r>
        <r>
          <rPr>
            <sz val="9"/>
            <color rgb="FF000000"/>
            <rFont val="Verdana"/>
            <family val="2"/>
          </rPr>
          <t xml:space="preserve">In order to calculate Tcr it is necessary to calculate a  "model" 176Hf/177Hf corresponding to the value the Tcr reservoir would have today.  This value is used to force the Tcr evolution curve through the intial Hf isotope ratio calculated in column P.
</t>
        </r>
      </text>
    </comment>
    <comment ref="B41" authorId="0" shapeId="0" xr:uid="{61F5732A-AC43-D844-BFB4-9F21B32B0B39}">
      <text>
        <r>
          <rPr>
            <b/>
            <sz val="9"/>
            <color rgb="FF000000"/>
            <rFont val="Verdana"/>
            <family val="2"/>
          </rPr>
          <t>Paul Mueller:</t>
        </r>
        <r>
          <rPr>
            <sz val="9"/>
            <color rgb="FF000000"/>
            <rFont val="Verdana"/>
            <family val="2"/>
          </rPr>
          <t xml:space="preserve">
</t>
        </r>
        <r>
          <rPr>
            <sz val="9"/>
            <color rgb="FF000000"/>
            <rFont val="Verdana"/>
            <family val="2"/>
          </rPr>
          <t>Andersen calculated Tcr using Lu/Hf of bulk crust (F16), rather than lower crust used here.</t>
        </r>
      </text>
    </comment>
  </commentList>
</comments>
</file>

<file path=xl/sharedStrings.xml><?xml version="1.0" encoding="utf-8"?>
<sst xmlns="http://schemas.openxmlformats.org/spreadsheetml/2006/main" count="323" uniqueCount="298">
  <si>
    <t xml:space="preserve">Lu-Hf </t>
  </si>
  <si>
    <t>Parameters</t>
  </si>
  <si>
    <t>Decay constant</t>
    <phoneticPr fontId="0"/>
  </si>
  <si>
    <r>
      <t>l</t>
    </r>
    <r>
      <rPr>
        <sz val="9"/>
        <rFont val="Verdana"/>
        <family val="2"/>
      </rPr>
      <t xml:space="preserve"> = 1.867 10^-11/yr</t>
    </r>
  </si>
  <si>
    <t>Lu at wt</t>
  </si>
  <si>
    <t>Hf at wt</t>
  </si>
  <si>
    <t>Lu/Hf</t>
    <phoneticPr fontId="0"/>
  </si>
  <si>
    <t>wt to IR</t>
  </si>
  <si>
    <t>multiply by</t>
    <phoneticPr fontId="0"/>
  </si>
  <si>
    <t>Soderlund et al 2004</t>
  </si>
  <si>
    <t>176 =</t>
    <phoneticPr fontId="0"/>
  </si>
  <si>
    <t xml:space="preserve">177 = </t>
    <phoneticPr fontId="0"/>
  </si>
  <si>
    <t>180/177 true</t>
    <phoneticPr fontId="0"/>
  </si>
  <si>
    <t>179/177 true</t>
    <phoneticPr fontId="0"/>
  </si>
  <si>
    <t>Reservoirs</t>
    <phoneticPr fontId="0"/>
  </si>
  <si>
    <t>Ref.</t>
  </si>
  <si>
    <t>Lu</t>
  </si>
  <si>
    <t>Hf</t>
  </si>
  <si>
    <r>
      <t>176</t>
    </r>
    <r>
      <rPr>
        <b/>
        <sz val="10"/>
        <color indexed="41"/>
        <rFont val="Verdana"/>
        <family val="2"/>
      </rPr>
      <t>Lu/</t>
    </r>
    <r>
      <rPr>
        <b/>
        <vertAlign val="superscript"/>
        <sz val="10"/>
        <color indexed="41"/>
        <rFont val="Verdana"/>
        <family val="2"/>
      </rPr>
      <t>177</t>
    </r>
    <r>
      <rPr>
        <b/>
        <sz val="10"/>
        <color indexed="41"/>
        <rFont val="Verdana"/>
        <family val="2"/>
      </rPr>
      <t>Hf</t>
    </r>
  </si>
  <si>
    <t>(Lu/Hf)</t>
    <phoneticPr fontId="0"/>
  </si>
  <si>
    <r>
      <t>176</t>
    </r>
    <r>
      <rPr>
        <b/>
        <sz val="10"/>
        <color indexed="41"/>
        <rFont val="Verdana"/>
        <family val="2"/>
      </rPr>
      <t>Hf/</t>
    </r>
    <r>
      <rPr>
        <b/>
        <vertAlign val="superscript"/>
        <sz val="10"/>
        <color indexed="41"/>
        <rFont val="Verdana"/>
        <family val="2"/>
      </rPr>
      <t>177</t>
    </r>
    <r>
      <rPr>
        <b/>
        <sz val="10"/>
        <color indexed="41"/>
        <rFont val="Verdana"/>
        <family val="2"/>
      </rPr>
      <t>Hf</t>
    </r>
  </si>
  <si>
    <r>
      <t>e</t>
    </r>
    <r>
      <rPr>
        <b/>
        <sz val="10"/>
        <color indexed="41"/>
        <rFont val="Verdana"/>
        <family val="2"/>
      </rPr>
      <t xml:space="preserve"> (0)</t>
    </r>
  </si>
  <si>
    <t>Tchur</t>
  </si>
  <si>
    <t>Tdm</t>
  </si>
  <si>
    <t>t</t>
  </si>
  <si>
    <r>
      <t>e</t>
    </r>
    <r>
      <rPr>
        <b/>
        <sz val="10"/>
        <color indexed="41"/>
        <rFont val="Verdana"/>
        <family val="2"/>
      </rPr>
      <t>(t)</t>
    </r>
  </si>
  <si>
    <t>DM</t>
  </si>
  <si>
    <t>PM16</t>
    <phoneticPr fontId="0"/>
  </si>
  <si>
    <t>na</t>
  </si>
  <si>
    <t>PM24</t>
  </si>
  <si>
    <t>ref</t>
    <phoneticPr fontId="0"/>
  </si>
  <si>
    <t>DMM (av.)</t>
    <phoneticPr fontId="0"/>
  </si>
  <si>
    <t>(0.369)</t>
    <phoneticPr fontId="0"/>
  </si>
  <si>
    <t>BSE</t>
  </si>
  <si>
    <t>CC (bulk)</t>
  </si>
  <si>
    <t>(0.081)</t>
    <phoneticPr fontId="0"/>
  </si>
  <si>
    <t xml:space="preserve">                                                                                                                                                                                                                                          </t>
    <phoneticPr fontId="0"/>
  </si>
  <si>
    <t>CC (upper)</t>
    <phoneticPr fontId="0"/>
  </si>
  <si>
    <t>CC (middle)</t>
    <phoneticPr fontId="0"/>
  </si>
  <si>
    <t>CC (lower)</t>
    <phoneticPr fontId="0"/>
  </si>
  <si>
    <t>(0.132)</t>
    <phoneticPr fontId="0"/>
  </si>
  <si>
    <t>n-MORB</t>
    <phoneticPr fontId="0"/>
  </si>
  <si>
    <t>New Arc Crust</t>
    <phoneticPr fontId="0"/>
  </si>
  <si>
    <t>nr</t>
    <phoneticPr fontId="0"/>
  </si>
  <si>
    <t>Standards</t>
    <phoneticPr fontId="0"/>
  </si>
  <si>
    <t>FC-1/solution</t>
    <phoneticPr fontId="0"/>
  </si>
  <si>
    <t>FC-1/LA-SS</t>
    <phoneticPr fontId="0"/>
  </si>
  <si>
    <t>"</t>
    <phoneticPr fontId="0"/>
  </si>
  <si>
    <t>+/-5</t>
    <phoneticPr fontId="0"/>
  </si>
  <si>
    <t>after Plesovice offset correction</t>
    <phoneticPr fontId="0"/>
  </si>
  <si>
    <t>JMC-475</t>
    <phoneticPr fontId="0"/>
  </si>
  <si>
    <t>Before reducing your data you must plot the following on your raw data (or other) sheet to make sure that the data are analytically sound and reliable:</t>
    <phoneticPr fontId="0"/>
  </si>
  <si>
    <r>
      <t xml:space="preserve">1) Mean of all FC-1 analyses during your session should fall in the range of the long term average </t>
    </r>
    <r>
      <rPr>
        <sz val="10"/>
        <rFont val="Symbol"/>
        <charset val="2"/>
      </rPr>
      <t>e</t>
    </r>
    <r>
      <rPr>
        <sz val="10"/>
        <rFont val="Verdana"/>
        <family val="2"/>
      </rPr>
      <t xml:space="preserve">Hf +/- 2 </t>
    </r>
    <r>
      <rPr>
        <sz val="10"/>
        <rFont val="Symbol"/>
        <charset val="2"/>
      </rPr>
      <t>s (</t>
    </r>
    <r>
      <rPr>
        <sz val="10"/>
        <rFont val="Verdana"/>
        <family val="2"/>
      </rPr>
      <t xml:space="preserve">see George for latest FC-1 value). Regardless, make sure age-corrected FC-1 values are +/- &lt;2 </t>
    </r>
    <r>
      <rPr>
        <sz val="10"/>
        <rFont val="Symbol"/>
        <charset val="2"/>
      </rPr>
      <t>e</t>
    </r>
    <r>
      <rPr>
        <sz val="10"/>
        <rFont val="Verdana"/>
        <family val="2"/>
      </rPr>
      <t>Hf.</t>
    </r>
  </si>
  <si>
    <r>
      <t xml:space="preserve">2) Hf corrected </t>
    </r>
    <r>
      <rPr>
        <vertAlign val="superscript"/>
        <sz val="10"/>
        <rFont val="Verdana"/>
        <family val="2"/>
      </rPr>
      <t>176</t>
    </r>
    <r>
      <rPr>
        <sz val="10"/>
        <rFont val="Verdana"/>
        <family val="2"/>
      </rPr>
      <t>Hf /</t>
    </r>
    <r>
      <rPr>
        <vertAlign val="superscript"/>
        <sz val="10"/>
        <rFont val="Verdana"/>
        <family val="2"/>
      </rPr>
      <t>177</t>
    </r>
    <r>
      <rPr>
        <sz val="10"/>
        <rFont val="Verdana"/>
        <family val="2"/>
      </rPr>
      <t xml:space="preserve">Hf converted to </t>
    </r>
    <r>
      <rPr>
        <sz val="10"/>
        <rFont val="Symbol"/>
        <charset val="2"/>
      </rPr>
      <t>e</t>
    </r>
    <r>
      <rPr>
        <sz val="10"/>
        <rFont val="Verdana"/>
        <family val="2"/>
      </rPr>
      <t>Hf vs. % correction (=176/177(raw)-176/177 corrected (Hf)/</t>
    </r>
    <r>
      <rPr>
        <vertAlign val="superscript"/>
        <sz val="10"/>
        <rFont val="Verdana"/>
        <family val="2"/>
      </rPr>
      <t>176</t>
    </r>
    <r>
      <rPr>
        <sz val="10"/>
        <rFont val="Verdana"/>
        <family val="2"/>
      </rPr>
      <t>Hf/</t>
    </r>
    <r>
      <rPr>
        <vertAlign val="superscript"/>
        <sz val="10"/>
        <rFont val="Verdana"/>
        <family val="2"/>
      </rPr>
      <t>177</t>
    </r>
    <r>
      <rPr>
        <sz val="10"/>
        <rFont val="Verdana"/>
        <family val="2"/>
      </rPr>
      <t>Hf (raw)).  This should be a random distribution on a scatter plot.</t>
    </r>
  </si>
  <si>
    <t>3) On-line mass bias corrections are made using 177Hf/179Hf, which should yield a 180/177 value (col. W) within 1-2 epsilon of true (1.88710).</t>
  </si>
  <si>
    <r>
      <t xml:space="preserve">4) Hf corrected </t>
    </r>
    <r>
      <rPr>
        <vertAlign val="superscript"/>
        <sz val="10"/>
        <rFont val="Verdana"/>
        <family val="2"/>
      </rPr>
      <t>176</t>
    </r>
    <r>
      <rPr>
        <sz val="10"/>
        <rFont val="Verdana"/>
        <family val="2"/>
      </rPr>
      <t>Hf/</t>
    </r>
    <r>
      <rPr>
        <vertAlign val="superscript"/>
        <sz val="10"/>
        <rFont val="Verdana"/>
        <family val="2"/>
      </rPr>
      <t>177</t>
    </r>
    <r>
      <rPr>
        <sz val="10"/>
        <rFont val="Verdana"/>
        <family val="2"/>
      </rPr>
      <t xml:space="preserve">Hf converted to </t>
    </r>
    <r>
      <rPr>
        <sz val="10"/>
        <rFont val="Symbol"/>
        <charset val="2"/>
      </rPr>
      <t>e</t>
    </r>
    <r>
      <rPr>
        <sz val="10"/>
        <rFont val="Verdana"/>
        <family val="2"/>
      </rPr>
      <t xml:space="preserve">Hf vs. </t>
    </r>
    <r>
      <rPr>
        <vertAlign val="superscript"/>
        <sz val="10"/>
        <rFont val="Verdana"/>
        <family val="2"/>
      </rPr>
      <t>176</t>
    </r>
    <r>
      <rPr>
        <sz val="10"/>
        <rFont val="Verdana"/>
        <family val="2"/>
      </rPr>
      <t>Lu/</t>
    </r>
    <r>
      <rPr>
        <vertAlign val="superscript"/>
        <sz val="10"/>
        <rFont val="Verdana"/>
        <family val="2"/>
      </rPr>
      <t>177</t>
    </r>
    <r>
      <rPr>
        <sz val="10"/>
        <rFont val="Verdana"/>
        <family val="2"/>
      </rPr>
      <t>Hf.  This should be a random scatter plot for young zircons, but may show a positive correlation for older rocks.  For older zircons,</t>
    </r>
  </si>
  <si>
    <r>
      <t xml:space="preserve">     your age corrected epsilon values (</t>
    </r>
    <r>
      <rPr>
        <sz val="10"/>
        <rFont val="Symbol"/>
        <charset val="2"/>
      </rPr>
      <t>e</t>
    </r>
    <r>
      <rPr>
        <sz val="10"/>
        <rFont val="Verdana"/>
        <family val="2"/>
      </rPr>
      <t xml:space="preserve">(t)) for magmatic zircons should yield a random distribution when plotted against </t>
    </r>
    <r>
      <rPr>
        <vertAlign val="superscript"/>
        <sz val="10"/>
        <rFont val="Verdana"/>
        <family val="2"/>
      </rPr>
      <t>176</t>
    </r>
    <r>
      <rPr>
        <sz val="10"/>
        <rFont val="Verdana"/>
        <family val="2"/>
      </rPr>
      <t>Lu/</t>
    </r>
    <r>
      <rPr>
        <vertAlign val="superscript"/>
        <sz val="10"/>
        <rFont val="Verdana"/>
        <family val="2"/>
      </rPr>
      <t>177</t>
    </r>
    <r>
      <rPr>
        <sz val="10"/>
        <rFont val="Verdana"/>
        <family val="2"/>
      </rPr>
      <t>Hf (mass bias corrected).</t>
    </r>
  </si>
  <si>
    <r>
      <t xml:space="preserve">5) Plot </t>
    </r>
    <r>
      <rPr>
        <vertAlign val="superscript"/>
        <sz val="10"/>
        <rFont val="Verdana"/>
        <family val="2"/>
      </rPr>
      <t>176</t>
    </r>
    <r>
      <rPr>
        <sz val="10"/>
        <rFont val="Verdana"/>
        <family val="2"/>
      </rPr>
      <t>Hf/</t>
    </r>
    <r>
      <rPr>
        <vertAlign val="superscript"/>
        <sz val="10"/>
        <rFont val="Verdana"/>
        <family val="2"/>
      </rPr>
      <t>177</t>
    </r>
    <r>
      <rPr>
        <sz val="10"/>
        <rFont val="Verdana"/>
        <family val="2"/>
      </rPr>
      <t xml:space="preserve">Hf (Hf) converted to </t>
    </r>
    <r>
      <rPr>
        <sz val="10"/>
        <rFont val="Symbol"/>
        <charset val="2"/>
      </rPr>
      <t>e</t>
    </r>
    <r>
      <rPr>
        <sz val="10"/>
        <rFont val="Verdana"/>
        <family val="2"/>
      </rPr>
      <t>Hf vs. Hf signal (V).  If this does not produce a random plot, then be cautious in interpreting data from samples with low intensity Hf ion beams.</t>
    </r>
  </si>
  <si>
    <t>6) "% Corr" is calculated from raw data as the % difference between uncorrected 176/177 and the Hf corrected 176/177. Be wary of values &gt;25%.</t>
  </si>
  <si>
    <t>If your data fail any of these tests, consult your advisor before reducing your data.</t>
    <phoneticPr fontId="0"/>
  </si>
  <si>
    <t>Sample</t>
  </si>
  <si>
    <t>Comment ID</t>
    <phoneticPr fontId="0"/>
  </si>
  <si>
    <t>% Corr</t>
    <phoneticPr fontId="0"/>
  </si>
  <si>
    <r>
      <t>176</t>
    </r>
    <r>
      <rPr>
        <b/>
        <sz val="10"/>
        <rFont val="Verdana"/>
        <family val="2"/>
      </rPr>
      <t>Lu/</t>
    </r>
    <r>
      <rPr>
        <b/>
        <vertAlign val="superscript"/>
        <sz val="10"/>
        <rFont val="Verdana"/>
        <family val="2"/>
      </rPr>
      <t>177</t>
    </r>
    <r>
      <rPr>
        <b/>
        <sz val="10"/>
        <rFont val="Verdana"/>
        <family val="2"/>
      </rPr>
      <t>Hf</t>
    </r>
  </si>
  <si>
    <r>
      <t xml:space="preserve">1 </t>
    </r>
    <r>
      <rPr>
        <b/>
        <sz val="9"/>
        <rFont val="Symbol"/>
        <charset val="2"/>
      </rPr>
      <t>s</t>
    </r>
    <r>
      <rPr>
        <b/>
        <sz val="9"/>
        <rFont val="Verdana"/>
        <family val="2"/>
      </rPr>
      <t xml:space="preserve"> error</t>
    </r>
  </si>
  <si>
    <r>
      <t>176</t>
    </r>
    <r>
      <rPr>
        <b/>
        <sz val="10"/>
        <rFont val="Verdana"/>
        <family val="2"/>
      </rPr>
      <t>Hf/</t>
    </r>
    <r>
      <rPr>
        <b/>
        <vertAlign val="superscript"/>
        <sz val="10"/>
        <rFont val="Verdana"/>
        <family val="2"/>
      </rPr>
      <t>177</t>
    </r>
    <r>
      <rPr>
        <b/>
        <sz val="10"/>
        <rFont val="Verdana"/>
        <family val="2"/>
      </rPr>
      <t>Hf</t>
    </r>
  </si>
  <si>
    <r>
      <t>e</t>
    </r>
    <r>
      <rPr>
        <b/>
        <sz val="10"/>
        <rFont val="Verdana"/>
        <family val="2"/>
      </rPr>
      <t>(0)</t>
    </r>
  </si>
  <si>
    <r>
      <t xml:space="preserve">2 s </t>
    </r>
    <r>
      <rPr>
        <b/>
        <sz val="9"/>
        <rFont val="Verdana"/>
        <family val="2"/>
      </rPr>
      <t>error</t>
    </r>
  </si>
  <si>
    <r>
      <t>T</t>
    </r>
    <r>
      <rPr>
        <b/>
        <sz val="8"/>
        <rFont val="Verdana"/>
        <family val="2"/>
      </rPr>
      <t>bse</t>
    </r>
  </si>
  <si>
    <r>
      <t>T</t>
    </r>
    <r>
      <rPr>
        <b/>
        <sz val="8"/>
        <rFont val="Verdana"/>
        <family val="2"/>
      </rPr>
      <t>dm (16)</t>
    </r>
  </si>
  <si>
    <r>
      <t>T</t>
    </r>
    <r>
      <rPr>
        <b/>
        <sz val="8"/>
        <rFont val="Verdana"/>
        <family val="2"/>
      </rPr>
      <t>dm (24)</t>
    </r>
  </si>
  <si>
    <r>
      <t>t</t>
    </r>
    <r>
      <rPr>
        <b/>
        <sz val="8"/>
        <rFont val="Verdana"/>
        <family val="2"/>
      </rPr>
      <t>(Ga)</t>
    </r>
  </si>
  <si>
    <r>
      <t>2 s</t>
    </r>
    <r>
      <rPr>
        <b/>
        <sz val="9"/>
        <rFont val="Verdana"/>
        <family val="2"/>
      </rPr>
      <t xml:space="preserve"> error</t>
    </r>
  </si>
  <si>
    <r>
      <t>176</t>
    </r>
    <r>
      <rPr>
        <b/>
        <sz val="10"/>
        <rFont val="Verdana"/>
        <family val="2"/>
      </rPr>
      <t>Hf/</t>
    </r>
    <r>
      <rPr>
        <b/>
        <vertAlign val="superscript"/>
        <sz val="10"/>
        <rFont val="Verdana"/>
        <family val="2"/>
      </rPr>
      <t>177</t>
    </r>
    <r>
      <rPr>
        <b/>
        <sz val="10"/>
        <rFont val="Verdana"/>
        <family val="2"/>
      </rPr>
      <t>Hf</t>
    </r>
    <r>
      <rPr>
        <b/>
        <sz val="8"/>
        <rFont val="Verdana"/>
        <family val="2"/>
      </rPr>
      <t>(t)</t>
    </r>
  </si>
  <si>
    <r>
      <t>e</t>
    </r>
    <r>
      <rPr>
        <b/>
        <sz val="8"/>
        <rFont val="Verdana"/>
        <family val="2"/>
      </rPr>
      <t>(t)</t>
    </r>
  </si>
  <si>
    <t>Error</t>
    <phoneticPr fontId="0"/>
  </si>
  <si>
    <r>
      <t>T</t>
    </r>
    <r>
      <rPr>
        <b/>
        <sz val="8"/>
        <rFont val="Verdana"/>
        <family val="2"/>
      </rPr>
      <t>cr (2)</t>
    </r>
  </si>
  <si>
    <r>
      <t>176</t>
    </r>
    <r>
      <rPr>
        <b/>
        <i/>
        <sz val="10"/>
        <rFont val="Verdana"/>
        <family val="2"/>
      </rPr>
      <t>Lu/</t>
    </r>
    <r>
      <rPr>
        <b/>
        <i/>
        <vertAlign val="superscript"/>
        <sz val="10"/>
        <rFont val="Verdana"/>
        <family val="2"/>
      </rPr>
      <t>177</t>
    </r>
    <r>
      <rPr>
        <b/>
        <i/>
        <sz val="10"/>
        <rFont val="Verdana"/>
        <family val="2"/>
      </rPr>
      <t>Hf</t>
    </r>
  </si>
  <si>
    <r>
      <t>T</t>
    </r>
    <r>
      <rPr>
        <sz val="8"/>
        <color indexed="22"/>
        <rFont val="Verdana"/>
        <family val="2"/>
      </rPr>
      <t>cr(2)</t>
    </r>
    <r>
      <rPr>
        <sz val="10"/>
        <color indexed="22"/>
        <rFont val="Verdana"/>
        <family val="2"/>
      </rPr>
      <t xml:space="preserve"> </t>
    </r>
    <r>
      <rPr>
        <sz val="10"/>
        <color indexed="22"/>
        <rFont val="Symbol"/>
        <charset val="2"/>
      </rPr>
      <t>e</t>
    </r>
    <r>
      <rPr>
        <sz val="10"/>
        <color indexed="22"/>
        <rFont val="Verdana"/>
        <family val="2"/>
      </rPr>
      <t>Hf(0)</t>
    </r>
  </si>
  <si>
    <t>Example (ID)</t>
    <phoneticPr fontId="0"/>
  </si>
  <si>
    <t>Smith et al. 1987</t>
    <phoneticPr fontId="0"/>
  </si>
  <si>
    <t>84</t>
    <phoneticPr fontId="0"/>
  </si>
  <si>
    <t>9550</t>
    <phoneticPr fontId="0"/>
  </si>
  <si>
    <t>0.00001</t>
    <phoneticPr fontId="0"/>
  </si>
  <si>
    <t>Example (LA)</t>
    <phoneticPr fontId="0"/>
  </si>
  <si>
    <t>QC203.22</t>
    <phoneticPr fontId="0"/>
  </si>
  <si>
    <t>Andersen et al. 2002</t>
    <phoneticPr fontId="0"/>
  </si>
  <si>
    <t>Enter Sample Data Starting On Line 44; Use "Fill Down" as Needed beginning with column J.</t>
  </si>
  <si>
    <t>MR-GN21-34</t>
  </si>
  <si>
    <t>MR-GN21-34_04</t>
  </si>
  <si>
    <t>MR-GN21-34_05</t>
  </si>
  <si>
    <t>MR-GN21-34_07</t>
  </si>
  <si>
    <t>MR-GN21-34_08</t>
  </si>
  <si>
    <t>MR-GN21-34_10_core</t>
  </si>
  <si>
    <t>MR-GN21-34_11</t>
  </si>
  <si>
    <t>MR-GN21-34_14</t>
  </si>
  <si>
    <t>MR-GN21-34_15</t>
  </si>
  <si>
    <t>MR-GN21-34_16</t>
  </si>
  <si>
    <t>MR-GN21-34_24</t>
  </si>
  <si>
    <t>MR-GN21-34_29</t>
  </si>
  <si>
    <t>MR-GN21-34_31</t>
  </si>
  <si>
    <t>MR-GN21-34_32</t>
  </si>
  <si>
    <t>MR-GN21-34_33</t>
  </si>
  <si>
    <t>MR-GN21-34_36</t>
  </si>
  <si>
    <t>MR-GN21-34_38</t>
  </si>
  <si>
    <t>MR-GN21-34_42</t>
  </si>
  <si>
    <t>MR-GN21-34_43</t>
  </si>
  <si>
    <t>MR-GN21-34_44</t>
  </si>
  <si>
    <t>MR-GN21-34_45</t>
  </si>
  <si>
    <t>MR-GN21-34_46</t>
  </si>
  <si>
    <t>MR-GN21-34_50</t>
  </si>
  <si>
    <t>MR-GN21-34_54</t>
  </si>
  <si>
    <t>MR-GN21-34_55</t>
  </si>
  <si>
    <t>MR-GN21-34_57</t>
  </si>
  <si>
    <t>MR-GN21-34_58</t>
  </si>
  <si>
    <t>MR-GN21-34_62</t>
  </si>
  <si>
    <t>MR-GN21-34_63</t>
  </si>
  <si>
    <t>MR-GN21-34_65</t>
  </si>
  <si>
    <t>MR-GN21-34_67</t>
  </si>
  <si>
    <t>MR-GN21-34_68</t>
  </si>
  <si>
    <t>MR-GN21-34_70</t>
  </si>
  <si>
    <t>MR-GN21-34_71</t>
  </si>
  <si>
    <t>MR-GN21-34_71_top</t>
  </si>
  <si>
    <t>MR-GN21-39</t>
  </si>
  <si>
    <t>MR-GN21-39_02</t>
  </si>
  <si>
    <t>MR-GN21-39_05</t>
  </si>
  <si>
    <t>MR-GN21-39_07</t>
  </si>
  <si>
    <t>MR-GN21-39_10_core</t>
  </si>
  <si>
    <t>MR-GN21-39_10_rim</t>
  </si>
  <si>
    <t>MR-GN21-39_13</t>
  </si>
  <si>
    <t>MR-GN21-39_15</t>
  </si>
  <si>
    <t>MR-GN21-39_16</t>
  </si>
  <si>
    <t>MR-GN21-39_17</t>
  </si>
  <si>
    <t>MR-GN21-39_19</t>
  </si>
  <si>
    <t>MR-GN21-39_21</t>
  </si>
  <si>
    <t>MR-GN21-39_23</t>
  </si>
  <si>
    <t>MR-GN21-39_29</t>
  </si>
  <si>
    <t>MR-GN21-39_30</t>
  </si>
  <si>
    <t>MR-GN21-39_32</t>
  </si>
  <si>
    <t>MR-GN21-39_33</t>
  </si>
  <si>
    <t>MR-GN21-39_37</t>
  </si>
  <si>
    <t>MR-GN21-39_39</t>
  </si>
  <si>
    <t>MR-GN21-39_40_core</t>
  </si>
  <si>
    <t>MR-GN21-39_40_rim</t>
  </si>
  <si>
    <t>MR-GN21-39_45</t>
  </si>
  <si>
    <t>MR-GN21-39_47</t>
  </si>
  <si>
    <t>MR-GN21-39_48</t>
  </si>
  <si>
    <t>MR-GN21-39_49_left</t>
  </si>
  <si>
    <t>MR-GN21-39_49_right</t>
  </si>
  <si>
    <t>MR-GN21-39_50</t>
  </si>
  <si>
    <t>MR-GN21-39_52</t>
  </si>
  <si>
    <t>MR-GN21-39_53</t>
  </si>
  <si>
    <t>MR-GN21-39_58</t>
  </si>
  <si>
    <t>MR-GN21-39_66</t>
  </si>
  <si>
    <t>MR-GN21-39_68</t>
  </si>
  <si>
    <t>MR-GN21-39_71</t>
  </si>
  <si>
    <t>MR-GN21-39_72</t>
  </si>
  <si>
    <t>MR-GN21-39_75</t>
  </si>
  <si>
    <t>MR-GN21-53</t>
  </si>
  <si>
    <t>MR-GN21-53_03</t>
  </si>
  <si>
    <t>MR-GN21-53_04</t>
  </si>
  <si>
    <t>MR-GN21-53_05</t>
  </si>
  <si>
    <t>MR-GN21-53_07</t>
  </si>
  <si>
    <t>MR-GN21-53_08_core</t>
  </si>
  <si>
    <t>MR-GN21-53_08_rim</t>
  </si>
  <si>
    <t>MR-GN21-53_09</t>
  </si>
  <si>
    <t>MR-GN21-53_10_core</t>
  </si>
  <si>
    <t>MR-GN21-53_10_rim</t>
  </si>
  <si>
    <t>MR-GN21-53_12</t>
  </si>
  <si>
    <t>MR-GN21-53_17_core</t>
  </si>
  <si>
    <t>MR-GN21-53_17_rim</t>
  </si>
  <si>
    <t>MR-GN21-53_18</t>
  </si>
  <si>
    <t>MR-GN21-53_22</t>
  </si>
  <si>
    <t>MR-GN21-53_25</t>
  </si>
  <si>
    <t>MR-GN21-53_26</t>
  </si>
  <si>
    <t>MR-GN21-53_30</t>
  </si>
  <si>
    <t>MR-GN21-53_32</t>
  </si>
  <si>
    <t>MR-GN21-53_36</t>
  </si>
  <si>
    <t>MR-GN21-53_42</t>
  </si>
  <si>
    <t>MR-GN21-53_43</t>
  </si>
  <si>
    <t>MR-GN21-53_46</t>
  </si>
  <si>
    <t>MR-GN21-53_57</t>
  </si>
  <si>
    <t>MR-GN21-53_75</t>
  </si>
  <si>
    <t>MR-GN22-27</t>
  </si>
  <si>
    <t>MR-GN22-27_01_core</t>
  </si>
  <si>
    <t>MR-GN22-27_01_rim</t>
  </si>
  <si>
    <t>MR-GN22-27_02</t>
  </si>
  <si>
    <t>MR-GN22-27_03</t>
  </si>
  <si>
    <t>MR-GN22-27_04</t>
  </si>
  <si>
    <t>MR-GN22-27_09</t>
  </si>
  <si>
    <t>MR-GN22-27_11</t>
  </si>
  <si>
    <t>MR-GN22-27_14</t>
  </si>
  <si>
    <t>MR-GN22-27_16</t>
  </si>
  <si>
    <t>MR-GN22-27_29</t>
  </si>
  <si>
    <t>MR-GN22-27_31</t>
  </si>
  <si>
    <t>MR-GN22-27_34</t>
  </si>
  <si>
    <t>MR-GN22-27_40</t>
  </si>
  <si>
    <t>MR-GN22-27_41</t>
  </si>
  <si>
    <t>MR-GN22-27_42_core</t>
  </si>
  <si>
    <t>MR-GN22-27_42_rim</t>
  </si>
  <si>
    <t>MR-GN22-27_43</t>
  </si>
  <si>
    <t>MR-GN22-27_44</t>
  </si>
  <si>
    <t>MR-GN22-27_47</t>
  </si>
  <si>
    <t>MR-GN22-27_48</t>
  </si>
  <si>
    <t>MR-GN22-27_50</t>
  </si>
  <si>
    <t>MR-GN22-27_54</t>
  </si>
  <si>
    <t>MR-GN22-27_63</t>
  </si>
  <si>
    <t>MR-GN22-27_64</t>
  </si>
  <si>
    <t>MR-GN22-27_72</t>
  </si>
  <si>
    <t>MR-GN22-27_73</t>
  </si>
  <si>
    <t>MR-GN22-27_74</t>
  </si>
  <si>
    <t>MR-GN22-27_75</t>
  </si>
  <si>
    <t>MR-GN22-27_78</t>
  </si>
  <si>
    <t>MR-GN22-27_79</t>
  </si>
  <si>
    <t>MR-GN22-27_80</t>
  </si>
  <si>
    <t>MR-GN22-27_81</t>
  </si>
  <si>
    <t>MR-GN22-27_82</t>
  </si>
  <si>
    <t>MR-GN22-27_84</t>
  </si>
  <si>
    <t>MR-GN22-27_85</t>
  </si>
  <si>
    <t>MR-GN22-27_89</t>
  </si>
  <si>
    <t>MR-GN22-27_93</t>
  </si>
  <si>
    <t>MR-GN22-35</t>
  </si>
  <si>
    <t>MR-GN22-35_01</t>
  </si>
  <si>
    <t>MR-GN22-35_02_left</t>
  </si>
  <si>
    <t>MR-GN22-35_02_right</t>
  </si>
  <si>
    <t>MR-GN22-35_04</t>
  </si>
  <si>
    <t>MR-GN22-35_05</t>
  </si>
  <si>
    <t>MR-GN22-35_06</t>
  </si>
  <si>
    <t>MR-GN22-35_08</t>
  </si>
  <si>
    <t>MR-GN22-35_10</t>
  </si>
  <si>
    <t>MR-GN22-35_13</t>
  </si>
  <si>
    <t>MR-GN22-35_14_core</t>
  </si>
  <si>
    <t>MR-GN22-35_14_rim</t>
  </si>
  <si>
    <t>MR-GN22-35_16_core</t>
  </si>
  <si>
    <t>MR-GN22-35_16_left</t>
  </si>
  <si>
    <t>MR-GN22-35_16_right</t>
  </si>
  <si>
    <t>MR-GN22-35_17</t>
  </si>
  <si>
    <t>MR-GN22-35_19</t>
  </si>
  <si>
    <t>MR-GN22-35_20_core</t>
  </si>
  <si>
    <t>MR-GN22-35_20_left</t>
  </si>
  <si>
    <t>MR-GN22-35_20_right</t>
  </si>
  <si>
    <t>MR-GN22-35_21</t>
  </si>
  <si>
    <t>MR-GN22-35_23</t>
  </si>
  <si>
    <t>MR-GN22-35_26</t>
  </si>
  <si>
    <t>MR-GN22-35_27</t>
  </si>
  <si>
    <t>MR-GN22-35_28_core</t>
  </si>
  <si>
    <t>MR-GN22-35_28_rim</t>
  </si>
  <si>
    <t>MR-GN22-35_29_core</t>
  </si>
  <si>
    <t>MR-GN22-35_29_rim</t>
  </si>
  <si>
    <t>MR-GN22-35_30</t>
  </si>
  <si>
    <t>MR-GN22-35_31</t>
  </si>
  <si>
    <t>MR-GN22-35_32</t>
  </si>
  <si>
    <t>MR-GN22-35_33</t>
  </si>
  <si>
    <t>MR-GN22-35_34_core</t>
  </si>
  <si>
    <t>MR-GN22-35_34_rim</t>
  </si>
  <si>
    <t>MR-GN22-35_35</t>
  </si>
  <si>
    <t>MR-GN22-35_36</t>
  </si>
  <si>
    <t>MR-GN22-35_37_bottom</t>
  </si>
  <si>
    <t>MR-GN22-35_37_middle</t>
  </si>
  <si>
    <t>MR-GN22-35_37_top</t>
  </si>
  <si>
    <t>MR-GN22-35_38_core</t>
  </si>
  <si>
    <t>MR-GN22-35_38_rim</t>
  </si>
  <si>
    <t>MR-GN22-35_41_core</t>
  </si>
  <si>
    <t>MR-GN22-35_41_rim</t>
  </si>
  <si>
    <t>MR-GN22-35_42</t>
  </si>
  <si>
    <t>MR-GN22-35_43_core</t>
  </si>
  <si>
    <t>MR-GN22-35_43_rim</t>
  </si>
  <si>
    <t>MR-GN22-35_44</t>
  </si>
  <si>
    <t>MR-GN22-35_45</t>
  </si>
  <si>
    <t>MR-GN22-35_46_left</t>
  </si>
  <si>
    <t>MR-GN22-35_46_right</t>
  </si>
  <si>
    <t>MR-GN22-35_47</t>
  </si>
  <si>
    <t>MR-GN22-35_48</t>
  </si>
  <si>
    <t>MR-GN22-35_49_core</t>
  </si>
  <si>
    <t>MR-GN22-35_49_rim_left</t>
  </si>
  <si>
    <t>MR-GN22-35_49_rim_right</t>
  </si>
  <si>
    <t>MR-GN22-35_50_core</t>
  </si>
  <si>
    <t>MR-GN22-35_50_rim</t>
  </si>
  <si>
    <t>MR-GN22-35_51_core</t>
  </si>
  <si>
    <t>MR-GN22-35_51_rim</t>
  </si>
  <si>
    <t>MR-GN22-35_53</t>
  </si>
  <si>
    <t>MR-GN22-35_54_core</t>
  </si>
  <si>
    <t>MR-GN22-35_54_rim</t>
  </si>
  <si>
    <t>MR-GN22-35_55</t>
  </si>
  <si>
    <t>MR-GN22-35_56_core</t>
  </si>
  <si>
    <t>MR-GN22-35_56_rim</t>
  </si>
  <si>
    <t>MR-GN22-35_57_left</t>
  </si>
  <si>
    <t>MR-GN22-35_57_right</t>
  </si>
  <si>
    <t>MR-GN22-35_58_core</t>
  </si>
  <si>
    <t>MR-GN22-35_58_rim</t>
  </si>
  <si>
    <t>MR-GN22-35_59_core</t>
  </si>
  <si>
    <t>MR-GN22-35_60_rim</t>
  </si>
  <si>
    <t>MR-GN22-35_61</t>
  </si>
  <si>
    <t>MR-GN22-35_62_core</t>
  </si>
  <si>
    <t>MR-GN22-35_62_rim</t>
  </si>
  <si>
    <t>MR-GN22-35_63</t>
  </si>
  <si>
    <t>MR-GN22-35_64</t>
  </si>
  <si>
    <t>MR-GN22-35_60_core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</si>
</sst>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
    <numFmt numFmtId="165" formatCode="0.00000"/>
    <numFmt numFmtId="166" formatCode="0.0"/>
    <numFmt numFmtId="167" formatCode="0.000"/>
    <numFmt numFmtId="168" formatCode="00.00"/>
    <numFmt numFmtId="169" formatCode="00.0"/>
    <numFmt numFmtId="170" formatCode="0.000000"/>
  </numFmts>
  <fonts count="73" x14ac:knownFonts="1">
    <font>
      <sz val="12"/>
      <color theme="1"/>
      <name val="Calibri"/>
      <family val="2"/>
      <scheme val="minor"/>
    </font>
    <font>
      <sz val="10"/>
      <color indexed="43"/>
      <name val="Verdana"/>
      <family val="2"/>
    </font>
    <font>
      <b/>
      <sz val="12"/>
      <color indexed="43"/>
      <name val="Verdana"/>
      <family val="2"/>
    </font>
    <font>
      <b/>
      <sz val="10"/>
      <color indexed="43"/>
      <name val="Verdana"/>
      <family val="2"/>
    </font>
    <font>
      <i/>
      <sz val="10"/>
      <color indexed="43"/>
      <name val="Verdana"/>
      <family val="2"/>
    </font>
    <font>
      <sz val="10"/>
      <name val="Verdana"/>
      <family val="2"/>
    </font>
    <font>
      <sz val="9"/>
      <name val="Verdana"/>
      <family val="2"/>
    </font>
    <font>
      <sz val="9"/>
      <name val="Symbol"/>
      <charset val="2"/>
    </font>
    <font>
      <i/>
      <sz val="10"/>
      <name val="Verdana"/>
      <family val="2"/>
    </font>
    <font>
      <sz val="10"/>
      <name val="Arial"/>
      <family val="2"/>
    </font>
    <font>
      <b/>
      <sz val="10"/>
      <name val="Verdana"/>
      <family val="2"/>
    </font>
    <font>
      <b/>
      <sz val="10"/>
      <color indexed="41"/>
      <name val="Verdana"/>
      <family val="2"/>
    </font>
    <font>
      <b/>
      <vertAlign val="superscript"/>
      <sz val="10"/>
      <color indexed="41"/>
      <name val="Verdana"/>
      <family val="2"/>
    </font>
    <font>
      <b/>
      <sz val="14"/>
      <color indexed="41"/>
      <name val="Symbol"/>
      <charset val="2"/>
    </font>
    <font>
      <b/>
      <i/>
      <sz val="10"/>
      <name val="Verdana"/>
      <family val="2"/>
    </font>
    <font>
      <sz val="10"/>
      <color indexed="56"/>
      <name val="Verdana"/>
      <family val="2"/>
    </font>
    <font>
      <b/>
      <sz val="10"/>
      <color indexed="56"/>
      <name val="Verdana"/>
      <family val="2"/>
    </font>
    <font>
      <i/>
      <sz val="10"/>
      <color indexed="56"/>
      <name val="Verdana"/>
      <family val="2"/>
    </font>
    <font>
      <sz val="10"/>
      <color indexed="17"/>
      <name val="Verdana"/>
      <family val="2"/>
    </font>
    <font>
      <sz val="9"/>
      <color indexed="17"/>
      <name val="Verdana"/>
      <family val="2"/>
    </font>
    <font>
      <sz val="10"/>
      <color indexed="58"/>
      <name val="Verdana"/>
      <family val="2"/>
    </font>
    <font>
      <i/>
      <sz val="10"/>
      <color indexed="17"/>
      <name val="Verdana"/>
      <family val="2"/>
    </font>
    <font>
      <b/>
      <i/>
      <sz val="10"/>
      <color indexed="56"/>
      <name val="Verdana"/>
      <family val="2"/>
    </font>
    <font>
      <i/>
      <sz val="9"/>
      <name val="Verdana"/>
      <family val="2"/>
    </font>
    <font>
      <b/>
      <sz val="9"/>
      <color indexed="17"/>
      <name val="Verdana"/>
      <family val="2"/>
    </font>
    <font>
      <b/>
      <sz val="10"/>
      <color indexed="9"/>
      <name val="Verdana"/>
      <family val="2"/>
    </font>
    <font>
      <sz val="10"/>
      <name val="Symbol"/>
      <charset val="2"/>
    </font>
    <font>
      <vertAlign val="superscript"/>
      <sz val="10"/>
      <name val="Verdana"/>
      <family val="2"/>
    </font>
    <font>
      <b/>
      <sz val="10"/>
      <color indexed="58"/>
      <name val="Verdana"/>
      <family val="2"/>
    </font>
    <font>
      <sz val="10"/>
      <color indexed="57"/>
      <name val="Verdana"/>
      <family val="2"/>
    </font>
    <font>
      <b/>
      <i/>
      <sz val="10"/>
      <color indexed="48"/>
      <name val="Verdana"/>
      <family val="2"/>
    </font>
    <font>
      <b/>
      <vertAlign val="superscript"/>
      <sz val="10"/>
      <name val="Verdana"/>
      <family val="2"/>
    </font>
    <font>
      <b/>
      <sz val="9"/>
      <name val="Verdana"/>
      <family val="2"/>
    </font>
    <font>
      <b/>
      <sz val="9"/>
      <name val="Symbol"/>
      <charset val="2"/>
    </font>
    <font>
      <b/>
      <sz val="16"/>
      <name val="Symbol"/>
      <charset val="2"/>
    </font>
    <font>
      <b/>
      <sz val="8"/>
      <name val="Verdana"/>
      <family val="2"/>
    </font>
    <font>
      <b/>
      <i/>
      <vertAlign val="superscript"/>
      <sz val="10"/>
      <name val="Verdana"/>
      <family val="2"/>
    </font>
    <font>
      <sz val="10"/>
      <color indexed="22"/>
      <name val="Verdana"/>
      <family val="2"/>
    </font>
    <font>
      <sz val="8"/>
      <color indexed="22"/>
      <name val="Verdana"/>
      <family val="2"/>
    </font>
    <font>
      <sz val="10"/>
      <color indexed="22"/>
      <name val="Symbol"/>
      <charset val="2"/>
    </font>
    <font>
      <sz val="10"/>
      <color indexed="21"/>
      <name val="Verdana"/>
      <family val="2"/>
    </font>
    <font>
      <sz val="8"/>
      <color indexed="21"/>
      <name val="Verdana"/>
      <family val="2"/>
    </font>
    <font>
      <i/>
      <sz val="10"/>
      <color indexed="21"/>
      <name val="Verdana"/>
      <family val="2"/>
    </font>
    <font>
      <sz val="10"/>
      <color indexed="9"/>
      <name val="Verdana"/>
      <family val="2"/>
    </font>
    <font>
      <b/>
      <sz val="10"/>
      <color indexed="60"/>
      <name val="Verdana"/>
      <family val="2"/>
    </font>
    <font>
      <b/>
      <sz val="10"/>
      <color theme="1"/>
      <name val="Verdana"/>
      <family val="2"/>
    </font>
    <font>
      <b/>
      <sz val="10"/>
      <color indexed="60"/>
      <name val="Arial"/>
      <family val="2"/>
    </font>
    <font>
      <b/>
      <sz val="10"/>
      <color theme="5"/>
      <name val="Verdana"/>
      <family val="2"/>
    </font>
    <font>
      <b/>
      <sz val="10"/>
      <color theme="1"/>
      <name val="Arial"/>
      <family val="2"/>
    </font>
    <font>
      <sz val="10"/>
      <color theme="1"/>
      <name val="Verdana"/>
      <family val="2"/>
    </font>
    <font>
      <sz val="10"/>
      <color theme="1"/>
      <name val="Arial"/>
      <family val="2"/>
    </font>
    <font>
      <sz val="11"/>
      <color rgb="FF000000"/>
      <name val="Calibri"/>
      <family val="2"/>
    </font>
    <font>
      <strike/>
      <sz val="10"/>
      <name val="Verdana"/>
      <family val="2"/>
    </font>
    <font>
      <b/>
      <strike/>
      <sz val="10"/>
      <color theme="1"/>
      <name val="Arial"/>
      <family val="2"/>
    </font>
    <font>
      <strike/>
      <sz val="10"/>
      <color theme="1"/>
      <name val="Verdana"/>
      <family val="2"/>
    </font>
    <font>
      <strike/>
      <sz val="10"/>
      <color theme="1"/>
      <name val="Arial"/>
      <family val="2"/>
    </font>
    <font>
      <b/>
      <strike/>
      <sz val="10"/>
      <color indexed="60"/>
      <name val="Verdana"/>
      <family val="2"/>
    </font>
    <font>
      <b/>
      <strike/>
      <sz val="10"/>
      <color theme="5"/>
      <name val="Verdana"/>
      <family val="2"/>
    </font>
    <font>
      <strike/>
      <sz val="11"/>
      <color rgb="FF000000"/>
      <name val="Calibri"/>
      <family val="2"/>
    </font>
    <font>
      <sz val="11"/>
      <color rgb="FFFF0000"/>
      <name val="Calibri"/>
      <family val="2"/>
      <scheme val="minor"/>
    </font>
    <font>
      <b/>
      <sz val="10"/>
      <color rgb="FF000000"/>
      <name val="Verdana"/>
      <family val="2"/>
    </font>
    <font>
      <strike/>
      <sz val="10"/>
      <color indexed="55"/>
      <name val="Verdana"/>
      <family val="2"/>
    </font>
    <font>
      <sz val="10"/>
      <color indexed="55"/>
      <name val="Verdana"/>
      <family val="2"/>
    </font>
    <font>
      <sz val="10"/>
      <color indexed="60"/>
      <name val="Arial"/>
      <family val="2"/>
    </font>
    <font>
      <b/>
      <sz val="10"/>
      <name val="Arial"/>
      <family val="2"/>
    </font>
    <font>
      <sz val="10"/>
      <color indexed="57"/>
      <name val="Arial"/>
      <family val="2"/>
    </font>
    <font>
      <sz val="10"/>
      <color indexed="53"/>
      <name val="Arial"/>
      <family val="2"/>
    </font>
    <font>
      <sz val="10"/>
      <color indexed="11"/>
      <name val="Arial"/>
      <family val="2"/>
    </font>
    <font>
      <b/>
      <sz val="9"/>
      <color rgb="FF000000"/>
      <name val="Verdana"/>
      <family val="2"/>
    </font>
    <font>
      <sz val="9"/>
      <color rgb="FF000000"/>
      <name val="Verdana"/>
      <family val="2"/>
    </font>
    <font>
      <b/>
      <sz val="9"/>
      <color indexed="81"/>
      <name val="Verdana"/>
      <family val="2"/>
    </font>
    <font>
      <sz val="9"/>
      <color indexed="81"/>
      <name val="Verdana"/>
      <family val="2"/>
    </font>
    <font>
      <sz val="9"/>
      <color rgb="FF000000"/>
      <name val="Symbol"/>
      <charset val="2"/>
    </font>
  </fonts>
  <fills count="11">
    <fill>
      <patternFill patternType="none"/>
    </fill>
    <fill>
      <patternFill patternType="gray125"/>
    </fill>
    <fill>
      <patternFill patternType="solid">
        <fgColor indexed="44"/>
        <bgColor indexed="64"/>
      </patternFill>
    </fill>
    <fill>
      <patternFill patternType="solid">
        <fgColor indexed="21"/>
        <bgColor indexed="64"/>
      </patternFill>
    </fill>
    <fill>
      <patternFill patternType="solid">
        <fgColor indexed="42"/>
        <bgColor indexed="64"/>
      </patternFill>
    </fill>
    <fill>
      <patternFill patternType="solid">
        <fgColor indexed="11"/>
        <bgColor indexed="64"/>
      </patternFill>
    </fill>
    <fill>
      <patternFill patternType="solid">
        <fgColor indexed="50"/>
        <bgColor indexed="64"/>
      </patternFill>
    </fill>
    <fill>
      <patternFill patternType="solid">
        <fgColor indexed="59"/>
        <bgColor indexed="64"/>
      </patternFill>
    </fill>
    <fill>
      <patternFill patternType="solid">
        <fgColor indexed="47"/>
        <bgColor indexed="64"/>
      </patternFill>
    </fill>
    <fill>
      <patternFill patternType="solid">
        <fgColor indexed="51"/>
        <bgColor indexed="64"/>
      </patternFill>
    </fill>
    <fill>
      <patternFill patternType="solid">
        <fgColor indexed="60"/>
        <bgColor indexed="64"/>
      </patternFill>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288">
    <xf numFmtId="0" fontId="0" fillId="0" borderId="0" xfId="0"/>
    <xf numFmtId="0" fontId="1" fillId="2" borderId="0" xfId="0" applyFont="1" applyFill="1"/>
    <xf numFmtId="49" fontId="2" fillId="3" borderId="0" xfId="0" applyNumberFormat="1" applyFont="1" applyFill="1" applyAlignment="1">
      <alignment horizontal="center"/>
    </xf>
    <xf numFmtId="49" fontId="2" fillId="3" borderId="0" xfId="0" applyNumberFormat="1" applyFont="1" applyFill="1"/>
    <xf numFmtId="49" fontId="3" fillId="3" borderId="0" xfId="0" applyNumberFormat="1" applyFont="1" applyFill="1"/>
    <xf numFmtId="49" fontId="3" fillId="3" borderId="0" xfId="0" applyNumberFormat="1" applyFont="1" applyFill="1" applyAlignment="1">
      <alignment horizontal="center"/>
    </xf>
    <xf numFmtId="164" fontId="3" fillId="3" borderId="0" xfId="0" applyNumberFormat="1" applyFont="1" applyFill="1" applyAlignment="1">
      <alignment horizontal="center"/>
    </xf>
    <xf numFmtId="165" fontId="3" fillId="3" borderId="0" xfId="0" applyNumberFormat="1" applyFont="1" applyFill="1" applyAlignment="1">
      <alignment horizontal="center"/>
    </xf>
    <xf numFmtId="166" fontId="3" fillId="3" borderId="0" xfId="0" applyNumberFormat="1" applyFont="1" applyFill="1" applyAlignment="1">
      <alignment horizontal="center"/>
    </xf>
    <xf numFmtId="2" fontId="3" fillId="3" borderId="0" xfId="0" applyNumberFormat="1" applyFont="1" applyFill="1" applyAlignment="1">
      <alignment horizontal="center"/>
    </xf>
    <xf numFmtId="167" fontId="3" fillId="3" borderId="0" xfId="0" applyNumberFormat="1" applyFont="1" applyFill="1" applyAlignment="1">
      <alignment horizontal="center"/>
    </xf>
    <xf numFmtId="0" fontId="4" fillId="3" borderId="0" xfId="0" applyFont="1" applyFill="1" applyAlignment="1">
      <alignment horizontal="center"/>
    </xf>
    <xf numFmtId="0" fontId="1" fillId="2" borderId="0" xfId="0" applyFont="1" applyFill="1" applyAlignment="1">
      <alignment horizontal="center"/>
    </xf>
    <xf numFmtId="0" fontId="1" fillId="0" borderId="0" xfId="0" applyFont="1" applyAlignment="1">
      <alignment horizontal="center"/>
    </xf>
    <xf numFmtId="0" fontId="1" fillId="0" borderId="0" xfId="0" applyFont="1"/>
    <xf numFmtId="0" fontId="5" fillId="2" borderId="0" xfId="0" applyFont="1" applyFill="1"/>
    <xf numFmtId="0" fontId="6" fillId="4" borderId="0" xfId="0" applyFont="1" applyFill="1" applyAlignment="1">
      <alignment horizontal="center"/>
    </xf>
    <xf numFmtId="0" fontId="7" fillId="4" borderId="0" xfId="0" applyFont="1" applyFill="1" applyAlignment="1">
      <alignment horizontal="left"/>
    </xf>
    <xf numFmtId="0" fontId="6" fillId="4" borderId="0" xfId="0" applyFont="1" applyFill="1"/>
    <xf numFmtId="164" fontId="6" fillId="4" borderId="0" xfId="0" applyNumberFormat="1" applyFont="1" applyFill="1" applyAlignment="1">
      <alignment horizontal="center"/>
    </xf>
    <xf numFmtId="165" fontId="6" fillId="4" borderId="0" xfId="0" applyNumberFormat="1" applyFont="1" applyFill="1" applyAlignment="1">
      <alignment horizontal="center"/>
    </xf>
    <xf numFmtId="2" fontId="6" fillId="4" borderId="0" xfId="0" applyNumberFormat="1" applyFont="1" applyFill="1" applyAlignment="1">
      <alignment horizontal="center"/>
    </xf>
    <xf numFmtId="167" fontId="6" fillId="4" borderId="0" xfId="0" applyNumberFormat="1" applyFont="1" applyFill="1" applyAlignment="1">
      <alignment horizontal="center"/>
    </xf>
    <xf numFmtId="0" fontId="5" fillId="4" borderId="0" xfId="0" applyFont="1" applyFill="1" applyAlignment="1">
      <alignment horizontal="center"/>
    </xf>
    <xf numFmtId="166" fontId="5" fillId="4" borderId="0" xfId="0" applyNumberFormat="1" applyFont="1" applyFill="1" applyAlignment="1">
      <alignment horizontal="center"/>
    </xf>
    <xf numFmtId="0" fontId="8" fillId="4" borderId="0" xfId="0" applyFont="1" applyFill="1" applyAlignment="1">
      <alignment horizontal="center"/>
    </xf>
    <xf numFmtId="0" fontId="5" fillId="2" borderId="0" xfId="0" applyFont="1" applyFill="1" applyAlignment="1">
      <alignment horizontal="center"/>
    </xf>
    <xf numFmtId="0" fontId="5" fillId="0" borderId="0" xfId="0" applyFont="1" applyAlignment="1">
      <alignment horizontal="center"/>
    </xf>
    <xf numFmtId="0" fontId="5" fillId="0" borderId="0" xfId="0" applyFont="1"/>
    <xf numFmtId="167" fontId="6" fillId="4" borderId="0" xfId="0" applyNumberFormat="1" applyFont="1" applyFill="1" applyAlignment="1">
      <alignment horizontal="left"/>
    </xf>
    <xf numFmtId="168" fontId="6" fillId="4" borderId="0" xfId="0" applyNumberFormat="1" applyFont="1" applyFill="1" applyAlignment="1">
      <alignment horizontal="center"/>
    </xf>
    <xf numFmtId="10" fontId="6" fillId="4" borderId="0" xfId="0" applyNumberFormat="1" applyFont="1" applyFill="1" applyAlignment="1">
      <alignment horizontal="center"/>
    </xf>
    <xf numFmtId="0" fontId="6" fillId="4" borderId="1" xfId="0" applyFont="1" applyFill="1" applyBorder="1" applyAlignment="1">
      <alignment horizontal="center"/>
    </xf>
    <xf numFmtId="165" fontId="9" fillId="4" borderId="2" xfId="0" applyNumberFormat="1" applyFont="1" applyFill="1" applyBorder="1" applyAlignment="1">
      <alignment horizontal="center"/>
    </xf>
    <xf numFmtId="2" fontId="6" fillId="4" borderId="2" xfId="0" applyNumberFormat="1" applyFont="1" applyFill="1" applyBorder="1" applyAlignment="1">
      <alignment horizontal="left"/>
    </xf>
    <xf numFmtId="164" fontId="5" fillId="4" borderId="3" xfId="0" applyNumberFormat="1" applyFont="1" applyFill="1" applyBorder="1" applyAlignment="1">
      <alignment horizontal="center"/>
    </xf>
    <xf numFmtId="0" fontId="10" fillId="2" borderId="0" xfId="0" applyFont="1" applyFill="1"/>
    <xf numFmtId="0" fontId="11" fillId="5" borderId="0" xfId="0" applyFont="1" applyFill="1" applyAlignment="1">
      <alignment horizontal="center"/>
    </xf>
    <xf numFmtId="167" fontId="11" fillId="5" borderId="0" xfId="0" applyNumberFormat="1" applyFont="1" applyFill="1" applyAlignment="1">
      <alignment horizontal="center"/>
    </xf>
    <xf numFmtId="164" fontId="12" fillId="5" borderId="0" xfId="0" applyNumberFormat="1" applyFont="1" applyFill="1" applyAlignment="1">
      <alignment horizontal="center"/>
    </xf>
    <xf numFmtId="164" fontId="11" fillId="5" borderId="0" xfId="0" applyNumberFormat="1" applyFont="1" applyFill="1" applyAlignment="1">
      <alignment horizontal="center"/>
    </xf>
    <xf numFmtId="165" fontId="12" fillId="5" borderId="0" xfId="0" applyNumberFormat="1" applyFont="1" applyFill="1" applyAlignment="1">
      <alignment horizontal="center"/>
    </xf>
    <xf numFmtId="165" fontId="11" fillId="5" borderId="0" xfId="0" applyNumberFormat="1" applyFont="1" applyFill="1" applyAlignment="1">
      <alignment horizontal="center"/>
    </xf>
    <xf numFmtId="166" fontId="13" fillId="5" borderId="0" xfId="0" applyNumberFormat="1" applyFont="1" applyFill="1" applyAlignment="1">
      <alignment horizontal="center"/>
    </xf>
    <xf numFmtId="169" fontId="13" fillId="5" borderId="0" xfId="0" applyNumberFormat="1" applyFont="1" applyFill="1" applyAlignment="1">
      <alignment horizontal="center"/>
    </xf>
    <xf numFmtId="2" fontId="11" fillId="5" borderId="0" xfId="0" applyNumberFormat="1" applyFont="1" applyFill="1" applyAlignment="1">
      <alignment horizontal="center"/>
    </xf>
    <xf numFmtId="168" fontId="13" fillId="5" borderId="0" xfId="0" applyNumberFormat="1" applyFont="1" applyFill="1" applyAlignment="1">
      <alignment horizontal="center"/>
    </xf>
    <xf numFmtId="0" fontId="10" fillId="5" borderId="0" xfId="0" applyFont="1" applyFill="1" applyAlignment="1">
      <alignment horizontal="center"/>
    </xf>
    <xf numFmtId="166" fontId="10" fillId="5" borderId="0" xfId="0" applyNumberFormat="1" applyFont="1" applyFill="1" applyAlignment="1">
      <alignment horizontal="center"/>
    </xf>
    <xf numFmtId="0" fontId="14" fillId="5" borderId="0" xfId="0" applyFont="1" applyFill="1" applyAlignment="1">
      <alignment horizontal="center"/>
    </xf>
    <xf numFmtId="0" fontId="10" fillId="2" borderId="0" xfId="0" applyFont="1" applyFill="1" applyAlignment="1">
      <alignment horizontal="center"/>
    </xf>
    <xf numFmtId="0" fontId="10" fillId="0" borderId="0" xfId="0" applyFont="1" applyAlignment="1">
      <alignment horizontal="center"/>
    </xf>
    <xf numFmtId="0" fontId="10" fillId="0" borderId="0" xfId="0" applyFont="1"/>
    <xf numFmtId="0" fontId="15" fillId="2" borderId="0" xfId="0" applyFont="1" applyFill="1"/>
    <xf numFmtId="0" fontId="16" fillId="6" borderId="1" xfId="0" applyFont="1" applyFill="1" applyBorder="1" applyAlignment="1">
      <alignment horizontal="center"/>
    </xf>
    <xf numFmtId="0" fontId="16" fillId="6" borderId="2" xfId="0" applyFont="1" applyFill="1" applyBorder="1" applyAlignment="1">
      <alignment horizontal="center"/>
    </xf>
    <xf numFmtId="168" fontId="16" fillId="6" borderId="2" xfId="0" applyNumberFormat="1" applyFont="1" applyFill="1" applyBorder="1" applyAlignment="1">
      <alignment horizontal="center"/>
    </xf>
    <xf numFmtId="164" fontId="16" fillId="6" borderId="2" xfId="0" applyNumberFormat="1" applyFont="1" applyFill="1" applyBorder="1" applyAlignment="1">
      <alignment horizontal="center"/>
    </xf>
    <xf numFmtId="165" fontId="16" fillId="6" borderId="2" xfId="0" applyNumberFormat="1" applyFont="1" applyFill="1" applyBorder="1" applyAlignment="1">
      <alignment horizontal="center"/>
    </xf>
    <xf numFmtId="166" fontId="15" fillId="6" borderId="2" xfId="0" applyNumberFormat="1" applyFont="1" applyFill="1" applyBorder="1" applyAlignment="1">
      <alignment horizontal="center"/>
    </xf>
    <xf numFmtId="169" fontId="15" fillId="6" borderId="2" xfId="0" applyNumberFormat="1" applyFont="1" applyFill="1" applyBorder="1" applyAlignment="1">
      <alignment horizontal="center"/>
    </xf>
    <xf numFmtId="2" fontId="15" fillId="6" borderId="2" xfId="0" applyNumberFormat="1" applyFont="1" applyFill="1" applyBorder="1" applyAlignment="1">
      <alignment horizontal="center"/>
    </xf>
    <xf numFmtId="2" fontId="16" fillId="6" borderId="2" xfId="0" applyNumberFormat="1" applyFont="1" applyFill="1" applyBorder="1" applyAlignment="1">
      <alignment horizontal="center"/>
    </xf>
    <xf numFmtId="168" fontId="15" fillId="6" borderId="2" xfId="0" applyNumberFormat="1" applyFont="1" applyFill="1" applyBorder="1" applyAlignment="1">
      <alignment horizontal="center"/>
    </xf>
    <xf numFmtId="167" fontId="16" fillId="6" borderId="2" xfId="0" applyNumberFormat="1" applyFont="1" applyFill="1" applyBorder="1" applyAlignment="1">
      <alignment horizontal="center"/>
    </xf>
    <xf numFmtId="0" fontId="15" fillId="6" borderId="2" xfId="0" applyFont="1" applyFill="1" applyBorder="1" applyAlignment="1">
      <alignment horizontal="center"/>
    </xf>
    <xf numFmtId="0" fontId="17" fillId="6" borderId="2" xfId="0" applyFont="1" applyFill="1" applyBorder="1" applyAlignment="1">
      <alignment horizontal="center"/>
    </xf>
    <xf numFmtId="0" fontId="17" fillId="6" borderId="3" xfId="0" applyFont="1" applyFill="1" applyBorder="1" applyAlignment="1">
      <alignment horizontal="center"/>
    </xf>
    <xf numFmtId="0" fontId="15" fillId="2" borderId="0" xfId="0" applyFont="1" applyFill="1" applyAlignment="1">
      <alignment horizontal="center"/>
    </xf>
    <xf numFmtId="0" fontId="15" fillId="0" borderId="0" xfId="0" applyFont="1" applyAlignment="1">
      <alignment horizontal="center"/>
    </xf>
    <xf numFmtId="0" fontId="15" fillId="0" borderId="0" xfId="0" applyFont="1"/>
    <xf numFmtId="0" fontId="18" fillId="2" borderId="0" xfId="0" applyFont="1" applyFill="1"/>
    <xf numFmtId="0" fontId="16" fillId="6" borderId="0" xfId="0" applyFont="1" applyFill="1" applyAlignment="1">
      <alignment horizontal="center"/>
    </xf>
    <xf numFmtId="168" fontId="16" fillId="6" borderId="0" xfId="0" applyNumberFormat="1" applyFont="1" applyFill="1" applyAlignment="1">
      <alignment horizontal="center"/>
    </xf>
    <xf numFmtId="164" fontId="16" fillId="6" borderId="0" xfId="0" applyNumberFormat="1" applyFont="1" applyFill="1" applyAlignment="1">
      <alignment horizontal="center"/>
    </xf>
    <xf numFmtId="165" fontId="16" fillId="6" borderId="0" xfId="0" applyNumberFormat="1" applyFont="1" applyFill="1" applyAlignment="1">
      <alignment horizontal="center"/>
    </xf>
    <xf numFmtId="166" fontId="15" fillId="6" borderId="4" xfId="0" applyNumberFormat="1" applyFont="1" applyFill="1" applyBorder="1" applyAlignment="1">
      <alignment horizontal="center"/>
    </xf>
    <xf numFmtId="169" fontId="15" fillId="6" borderId="0" xfId="0" applyNumberFormat="1" applyFont="1" applyFill="1" applyAlignment="1">
      <alignment horizontal="center"/>
    </xf>
    <xf numFmtId="2" fontId="15" fillId="6" borderId="0" xfId="0" applyNumberFormat="1" applyFont="1" applyFill="1" applyAlignment="1">
      <alignment horizontal="center"/>
    </xf>
    <xf numFmtId="167" fontId="16" fillId="6" borderId="0" xfId="0" applyNumberFormat="1" applyFont="1" applyFill="1" applyAlignment="1">
      <alignment horizontal="center"/>
    </xf>
    <xf numFmtId="0" fontId="15" fillId="6" borderId="0" xfId="0" applyFont="1" applyFill="1" applyAlignment="1">
      <alignment horizontal="center"/>
    </xf>
    <xf numFmtId="166" fontId="15" fillId="6" borderId="0" xfId="0" applyNumberFormat="1" applyFont="1" applyFill="1" applyAlignment="1">
      <alignment horizontal="center"/>
    </xf>
    <xf numFmtId="0" fontId="17" fillId="6" borderId="0" xfId="0" applyFont="1" applyFill="1" applyAlignment="1">
      <alignment horizontal="center"/>
    </xf>
    <xf numFmtId="0" fontId="18" fillId="2" borderId="0" xfId="0" applyFont="1" applyFill="1" applyAlignment="1">
      <alignment horizontal="center"/>
    </xf>
    <xf numFmtId="0" fontId="18" fillId="0" borderId="0" xfId="0" applyFont="1" applyAlignment="1">
      <alignment horizontal="center"/>
    </xf>
    <xf numFmtId="0" fontId="18" fillId="0" borderId="0" xfId="0" applyFont="1"/>
    <xf numFmtId="0" fontId="18" fillId="4" borderId="0" xfId="0" applyFont="1" applyFill="1" applyAlignment="1">
      <alignment horizontal="center"/>
    </xf>
    <xf numFmtId="0" fontId="19" fillId="4" borderId="0" xfId="0" applyFont="1" applyFill="1" applyAlignment="1">
      <alignment horizontal="center"/>
    </xf>
    <xf numFmtId="167" fontId="19" fillId="4" borderId="0" xfId="0" applyNumberFormat="1" applyFont="1" applyFill="1" applyAlignment="1">
      <alignment horizontal="center"/>
    </xf>
    <xf numFmtId="164" fontId="19" fillId="4" borderId="0" xfId="0" applyNumberFormat="1" applyFont="1" applyFill="1" applyAlignment="1">
      <alignment horizontal="center"/>
    </xf>
    <xf numFmtId="165" fontId="19" fillId="4" borderId="0" xfId="0" applyNumberFormat="1" applyFont="1" applyFill="1" applyAlignment="1">
      <alignment horizontal="center"/>
    </xf>
    <xf numFmtId="166" fontId="20" fillId="4" borderId="0" xfId="0" applyNumberFormat="1" applyFont="1" applyFill="1" applyAlignment="1">
      <alignment horizontal="center"/>
    </xf>
    <xf numFmtId="169" fontId="19" fillId="4" borderId="0" xfId="0" applyNumberFormat="1" applyFont="1" applyFill="1" applyAlignment="1">
      <alignment horizontal="center"/>
    </xf>
    <xf numFmtId="2" fontId="19" fillId="4" borderId="0" xfId="0" applyNumberFormat="1" applyFont="1" applyFill="1" applyAlignment="1">
      <alignment horizontal="center"/>
    </xf>
    <xf numFmtId="168" fontId="19" fillId="4" borderId="0" xfId="0" applyNumberFormat="1" applyFont="1" applyFill="1" applyAlignment="1">
      <alignment horizontal="center"/>
    </xf>
    <xf numFmtId="166" fontId="18" fillId="4" borderId="0" xfId="0" applyNumberFormat="1" applyFont="1" applyFill="1" applyAlignment="1">
      <alignment horizontal="center"/>
    </xf>
    <xf numFmtId="0" fontId="21" fillId="4" borderId="0" xfId="0" applyFont="1" applyFill="1" applyAlignment="1">
      <alignment horizontal="center"/>
    </xf>
    <xf numFmtId="49" fontId="18" fillId="4" borderId="0" xfId="0" applyNumberFormat="1" applyFont="1" applyFill="1" applyAlignment="1">
      <alignment horizontal="center"/>
    </xf>
    <xf numFmtId="165" fontId="18" fillId="4" borderId="0" xfId="0" applyNumberFormat="1" applyFont="1" applyFill="1" applyAlignment="1">
      <alignment horizontal="center"/>
    </xf>
    <xf numFmtId="169" fontId="18" fillId="4" borderId="0" xfId="0" applyNumberFormat="1" applyFont="1" applyFill="1" applyAlignment="1">
      <alignment horizontal="center"/>
    </xf>
    <xf numFmtId="2" fontId="18" fillId="4" borderId="0" xfId="0" applyNumberFormat="1" applyFont="1" applyFill="1" applyAlignment="1">
      <alignment horizontal="center"/>
    </xf>
    <xf numFmtId="168" fontId="18" fillId="4" borderId="0" xfId="0" applyNumberFormat="1" applyFont="1" applyFill="1" applyAlignment="1">
      <alignment horizontal="center"/>
    </xf>
    <xf numFmtId="167" fontId="18" fillId="4" borderId="0" xfId="0" applyNumberFormat="1" applyFont="1" applyFill="1" applyAlignment="1">
      <alignment horizontal="center"/>
    </xf>
    <xf numFmtId="0" fontId="16" fillId="2" borderId="0" xfId="0" applyFont="1" applyFill="1"/>
    <xf numFmtId="0" fontId="19" fillId="4" borderId="0" xfId="0" applyFont="1" applyFill="1"/>
    <xf numFmtId="166" fontId="20" fillId="4" borderId="5" xfId="0" applyNumberFormat="1" applyFont="1" applyFill="1" applyBorder="1" applyAlignment="1">
      <alignment horizontal="center"/>
    </xf>
    <xf numFmtId="0" fontId="16" fillId="2" borderId="0" xfId="0" applyFont="1" applyFill="1" applyAlignment="1">
      <alignment horizontal="center"/>
    </xf>
    <xf numFmtId="0" fontId="16" fillId="0" borderId="0" xfId="0" applyFont="1" applyAlignment="1">
      <alignment horizontal="center"/>
    </xf>
    <xf numFmtId="0" fontId="16" fillId="0" borderId="0" xfId="0" applyFont="1"/>
    <xf numFmtId="0" fontId="16" fillId="6" borderId="2" xfId="0" applyFont="1" applyFill="1" applyBorder="1"/>
    <xf numFmtId="169" fontId="16" fillId="6" borderId="2" xfId="0" applyNumberFormat="1" applyFont="1" applyFill="1" applyBorder="1" applyAlignment="1">
      <alignment horizontal="center"/>
    </xf>
    <xf numFmtId="166" fontId="16" fillId="6" borderId="2" xfId="0" applyNumberFormat="1" applyFont="1" applyFill="1" applyBorder="1" applyAlignment="1">
      <alignment horizontal="center"/>
    </xf>
    <xf numFmtId="0" fontId="22" fillId="6" borderId="2" xfId="0" applyFont="1" applyFill="1" applyBorder="1" applyAlignment="1">
      <alignment horizontal="center"/>
    </xf>
    <xf numFmtId="0" fontId="22" fillId="6" borderId="3" xfId="0" applyFont="1" applyFill="1" applyBorder="1" applyAlignment="1">
      <alignment horizontal="center"/>
    </xf>
    <xf numFmtId="0" fontId="18" fillId="4" borderId="0" xfId="0" applyFont="1" applyFill="1"/>
    <xf numFmtId="166" fontId="20" fillId="4" borderId="4" xfId="0" applyNumberFormat="1" applyFont="1" applyFill="1" applyBorder="1" applyAlignment="1">
      <alignment horizontal="center"/>
    </xf>
    <xf numFmtId="49" fontId="16" fillId="6" borderId="2" xfId="0" applyNumberFormat="1" applyFont="1" applyFill="1" applyBorder="1" applyAlignment="1">
      <alignment horizontal="center"/>
    </xf>
    <xf numFmtId="49" fontId="19" fillId="4" borderId="0" xfId="0" applyNumberFormat="1" applyFont="1" applyFill="1" applyAlignment="1">
      <alignment horizontal="center"/>
    </xf>
    <xf numFmtId="0" fontId="6" fillId="2" borderId="0" xfId="0" applyFont="1" applyFill="1"/>
    <xf numFmtId="0" fontId="6" fillId="2" borderId="0" xfId="0" applyFont="1" applyFill="1" applyAlignment="1">
      <alignment horizontal="center"/>
    </xf>
    <xf numFmtId="0" fontId="6" fillId="0" borderId="0" xfId="0" applyFont="1" applyAlignment="1">
      <alignment horizontal="center"/>
    </xf>
    <xf numFmtId="0" fontId="6" fillId="0" borderId="0" xfId="0" applyFont="1"/>
    <xf numFmtId="166" fontId="6" fillId="4" borderId="0" xfId="0" applyNumberFormat="1" applyFont="1" applyFill="1" applyAlignment="1">
      <alignment horizontal="center"/>
    </xf>
    <xf numFmtId="0" fontId="23" fillId="4" borderId="0" xfId="0" applyFont="1" applyFill="1" applyAlignment="1">
      <alignment horizontal="center"/>
    </xf>
    <xf numFmtId="0" fontId="24" fillId="6" borderId="0" xfId="0" applyFont="1" applyFill="1" applyAlignment="1">
      <alignment horizontal="center"/>
    </xf>
    <xf numFmtId="0" fontId="19" fillId="6" borderId="0" xfId="0" applyFont="1" applyFill="1" applyAlignment="1">
      <alignment horizontal="center"/>
    </xf>
    <xf numFmtId="0" fontId="6" fillId="6" borderId="0" xfId="0" applyFont="1" applyFill="1" applyAlignment="1">
      <alignment horizontal="center"/>
    </xf>
    <xf numFmtId="164" fontId="6" fillId="6" borderId="0" xfId="0" applyNumberFormat="1" applyFont="1" applyFill="1" applyAlignment="1">
      <alignment horizontal="center"/>
    </xf>
    <xf numFmtId="165" fontId="6" fillId="6" borderId="0" xfId="0" applyNumberFormat="1" applyFont="1" applyFill="1" applyAlignment="1">
      <alignment horizontal="center"/>
    </xf>
    <xf numFmtId="166" fontId="6" fillId="6" borderId="0" xfId="0" applyNumberFormat="1" applyFont="1" applyFill="1" applyAlignment="1">
      <alignment horizontal="center"/>
    </xf>
    <xf numFmtId="2" fontId="6" fillId="6" borderId="0" xfId="0" applyNumberFormat="1" applyFont="1" applyFill="1" applyAlignment="1">
      <alignment horizontal="center"/>
    </xf>
    <xf numFmtId="167" fontId="6" fillId="6" borderId="0" xfId="0" applyNumberFormat="1" applyFont="1" applyFill="1" applyAlignment="1">
      <alignment horizontal="center"/>
    </xf>
    <xf numFmtId="49" fontId="6" fillId="4" borderId="0" xfId="0" applyNumberFormat="1" applyFont="1" applyFill="1" applyAlignment="1">
      <alignment horizontal="center"/>
    </xf>
    <xf numFmtId="0" fontId="6" fillId="4" borderId="0" xfId="0" applyFont="1" applyFill="1" applyAlignment="1">
      <alignment horizontal="left"/>
    </xf>
    <xf numFmtId="0" fontId="5" fillId="6" borderId="0" xfId="0" applyFont="1" applyFill="1" applyAlignment="1">
      <alignment horizontal="left"/>
    </xf>
    <xf numFmtId="0" fontId="5" fillId="6" borderId="0" xfId="0" applyFont="1" applyFill="1" applyAlignment="1">
      <alignment horizontal="center"/>
    </xf>
    <xf numFmtId="167" fontId="5" fillId="6" borderId="0" xfId="0" applyNumberFormat="1" applyFont="1" applyFill="1" applyAlignment="1">
      <alignment horizontal="center"/>
    </xf>
    <xf numFmtId="164" fontId="5" fillId="6" borderId="0" xfId="0" applyNumberFormat="1" applyFont="1" applyFill="1" applyAlignment="1">
      <alignment horizontal="center"/>
    </xf>
    <xf numFmtId="165" fontId="5" fillId="6" borderId="0" xfId="0" applyNumberFormat="1" applyFont="1" applyFill="1" applyAlignment="1">
      <alignment horizontal="center"/>
    </xf>
    <xf numFmtId="166" fontId="5" fillId="6" borderId="0" xfId="0" applyNumberFormat="1" applyFont="1" applyFill="1" applyAlignment="1">
      <alignment horizontal="center"/>
    </xf>
    <xf numFmtId="169" fontId="5" fillId="6" borderId="0" xfId="0" applyNumberFormat="1" applyFont="1" applyFill="1" applyAlignment="1">
      <alignment horizontal="center"/>
    </xf>
    <xf numFmtId="2" fontId="5" fillId="6" borderId="0" xfId="0" applyNumberFormat="1" applyFont="1" applyFill="1" applyAlignment="1">
      <alignment horizontal="center"/>
    </xf>
    <xf numFmtId="168" fontId="5" fillId="6" borderId="0" xfId="0" applyNumberFormat="1" applyFont="1" applyFill="1" applyAlignment="1">
      <alignment horizontal="center"/>
    </xf>
    <xf numFmtId="0" fontId="8" fillId="6" borderId="0" xfId="0" applyFont="1" applyFill="1" applyAlignment="1">
      <alignment horizontal="center"/>
    </xf>
    <xf numFmtId="0" fontId="25" fillId="7" borderId="0" xfId="0" applyFont="1" applyFill="1" applyAlignment="1">
      <alignment horizontal="left"/>
    </xf>
    <xf numFmtId="0" fontId="25" fillId="7" borderId="0" xfId="0" applyFont="1" applyFill="1" applyAlignment="1">
      <alignment horizontal="center"/>
    </xf>
    <xf numFmtId="167" fontId="25" fillId="7" borderId="0" xfId="0" applyNumberFormat="1" applyFont="1" applyFill="1" applyAlignment="1">
      <alignment horizontal="center"/>
    </xf>
    <xf numFmtId="164" fontId="25" fillId="7" borderId="0" xfId="0" applyNumberFormat="1" applyFont="1" applyFill="1" applyAlignment="1">
      <alignment horizontal="center"/>
    </xf>
    <xf numFmtId="165" fontId="25" fillId="7" borderId="0" xfId="0" applyNumberFormat="1" applyFont="1" applyFill="1" applyAlignment="1">
      <alignment horizontal="center"/>
    </xf>
    <xf numFmtId="166" fontId="25" fillId="7" borderId="0" xfId="0" applyNumberFormat="1" applyFont="1" applyFill="1" applyAlignment="1">
      <alignment horizontal="center"/>
    </xf>
    <xf numFmtId="169" fontId="25" fillId="7" borderId="0" xfId="0" applyNumberFormat="1" applyFont="1" applyFill="1" applyAlignment="1">
      <alignment horizontal="center"/>
    </xf>
    <xf numFmtId="2" fontId="25" fillId="7" borderId="0" xfId="0" applyNumberFormat="1" applyFont="1" applyFill="1" applyAlignment="1">
      <alignment horizontal="center"/>
    </xf>
    <xf numFmtId="168" fontId="25" fillId="7" borderId="0" xfId="0" applyNumberFormat="1" applyFont="1" applyFill="1" applyAlignment="1">
      <alignment horizontal="center"/>
    </xf>
    <xf numFmtId="0" fontId="14" fillId="7" borderId="0" xfId="0" applyFont="1" applyFill="1" applyAlignment="1">
      <alignment horizontal="center"/>
    </xf>
    <xf numFmtId="0" fontId="5" fillId="4" borderId="0" xfId="0" applyFont="1" applyFill="1" applyAlignment="1">
      <alignment horizontal="left"/>
    </xf>
    <xf numFmtId="0" fontId="10" fillId="4" borderId="0" xfId="0" applyFont="1" applyFill="1" applyAlignment="1">
      <alignment horizontal="center"/>
    </xf>
    <xf numFmtId="167" fontId="10" fillId="4" borderId="0" xfId="0" applyNumberFormat="1" applyFont="1" applyFill="1" applyAlignment="1">
      <alignment horizontal="center"/>
    </xf>
    <xf numFmtId="164" fontId="10" fillId="4" borderId="0" xfId="0" applyNumberFormat="1" applyFont="1" applyFill="1" applyAlignment="1">
      <alignment horizontal="center"/>
    </xf>
    <xf numFmtId="165" fontId="10" fillId="4" borderId="0" xfId="0" applyNumberFormat="1" applyFont="1" applyFill="1" applyAlignment="1">
      <alignment horizontal="center"/>
    </xf>
    <xf numFmtId="166" fontId="10" fillId="4" borderId="0" xfId="0" applyNumberFormat="1" applyFont="1" applyFill="1" applyAlignment="1">
      <alignment horizontal="center"/>
    </xf>
    <xf numFmtId="169" fontId="10" fillId="4" borderId="0" xfId="0" applyNumberFormat="1" applyFont="1" applyFill="1" applyAlignment="1">
      <alignment horizontal="center"/>
    </xf>
    <xf numFmtId="2" fontId="10" fillId="4" borderId="0" xfId="0" applyNumberFormat="1" applyFont="1" applyFill="1" applyAlignment="1">
      <alignment horizontal="center"/>
    </xf>
    <xf numFmtId="168" fontId="10" fillId="4" borderId="0" xfId="0" applyNumberFormat="1" applyFont="1" applyFill="1" applyAlignment="1">
      <alignment horizontal="center"/>
    </xf>
    <xf numFmtId="0" fontId="14" fillId="4" borderId="0" xfId="0" applyFont="1" applyFill="1" applyAlignment="1">
      <alignment horizontal="center"/>
    </xf>
    <xf numFmtId="167" fontId="5" fillId="4" borderId="0" xfId="0" applyNumberFormat="1" applyFont="1" applyFill="1" applyAlignment="1">
      <alignment horizontal="center"/>
    </xf>
    <xf numFmtId="164" fontId="5" fillId="4" borderId="0" xfId="0" applyNumberFormat="1" applyFont="1" applyFill="1" applyAlignment="1">
      <alignment horizontal="center"/>
    </xf>
    <xf numFmtId="165" fontId="5" fillId="4" borderId="0" xfId="0" applyNumberFormat="1" applyFont="1" applyFill="1" applyAlignment="1">
      <alignment horizontal="center"/>
    </xf>
    <xf numFmtId="169" fontId="5" fillId="4" borderId="0" xfId="0" applyNumberFormat="1" applyFont="1" applyFill="1" applyAlignment="1">
      <alignment horizontal="center"/>
    </xf>
    <xf numFmtId="2" fontId="5" fillId="4" borderId="0" xfId="0" applyNumberFormat="1" applyFont="1" applyFill="1" applyAlignment="1">
      <alignment horizontal="center"/>
    </xf>
    <xf numFmtId="168" fontId="5" fillId="4" borderId="0" xfId="0" applyNumberFormat="1" applyFont="1" applyFill="1" applyAlignment="1">
      <alignment horizontal="center"/>
    </xf>
    <xf numFmtId="0" fontId="5" fillId="4" borderId="0" xfId="0" applyFont="1" applyFill="1"/>
    <xf numFmtId="0" fontId="28" fillId="4" borderId="0" xfId="0" applyFont="1" applyFill="1" applyAlignment="1">
      <alignment horizontal="left"/>
    </xf>
    <xf numFmtId="0" fontId="29" fillId="2" borderId="0" xfId="0" applyFont="1" applyFill="1" applyAlignment="1">
      <alignment horizontal="center"/>
    </xf>
    <xf numFmtId="167" fontId="29" fillId="2" borderId="0" xfId="0" applyNumberFormat="1" applyFont="1" applyFill="1" applyAlignment="1">
      <alignment horizontal="center"/>
    </xf>
    <xf numFmtId="164" fontId="29" fillId="2" borderId="0" xfId="0" applyNumberFormat="1" applyFont="1" applyFill="1" applyAlignment="1">
      <alignment horizontal="center"/>
    </xf>
    <xf numFmtId="165" fontId="30" fillId="2" borderId="0" xfId="0" applyNumberFormat="1" applyFont="1" applyFill="1" applyAlignment="1">
      <alignment horizontal="center"/>
    </xf>
    <xf numFmtId="165" fontId="29" fillId="2" borderId="0" xfId="0" applyNumberFormat="1" applyFont="1" applyFill="1" applyAlignment="1">
      <alignment horizontal="center"/>
    </xf>
    <xf numFmtId="166" fontId="5" fillId="2" borderId="0" xfId="0" applyNumberFormat="1" applyFont="1" applyFill="1" applyAlignment="1">
      <alignment horizontal="center"/>
    </xf>
    <xf numFmtId="169" fontId="5" fillId="2" borderId="0" xfId="0" applyNumberFormat="1" applyFont="1" applyFill="1" applyAlignment="1">
      <alignment horizontal="center"/>
    </xf>
    <xf numFmtId="2" fontId="5" fillId="2" borderId="0" xfId="0" applyNumberFormat="1" applyFont="1" applyFill="1" applyAlignment="1">
      <alignment horizontal="center"/>
    </xf>
    <xf numFmtId="167" fontId="5" fillId="2" borderId="0" xfId="0" applyNumberFormat="1" applyFont="1" applyFill="1" applyAlignment="1">
      <alignment horizontal="center"/>
    </xf>
    <xf numFmtId="168" fontId="5" fillId="2" borderId="0" xfId="0" applyNumberFormat="1" applyFont="1" applyFill="1" applyAlignment="1">
      <alignment horizontal="center"/>
    </xf>
    <xf numFmtId="0" fontId="8" fillId="2" borderId="0" xfId="0" applyFont="1" applyFill="1" applyAlignment="1">
      <alignment horizontal="center"/>
    </xf>
    <xf numFmtId="0" fontId="5" fillId="0" borderId="0" xfId="0" applyFont="1" applyAlignment="1">
      <alignment vertical="center"/>
    </xf>
    <xf numFmtId="166" fontId="5" fillId="0" borderId="0" xfId="0" applyNumberFormat="1" applyFont="1" applyAlignment="1">
      <alignment horizontal="center" vertical="center"/>
    </xf>
    <xf numFmtId="0" fontId="5" fillId="0" borderId="0" xfId="0" applyFont="1" applyAlignment="1">
      <alignment horizontal="center" vertical="center"/>
    </xf>
    <xf numFmtId="0" fontId="10" fillId="8" borderId="5" xfId="0" applyFont="1" applyFill="1" applyBorder="1" applyAlignment="1">
      <alignment horizontal="center" vertical="center"/>
    </xf>
    <xf numFmtId="49" fontId="10" fillId="8" borderId="5" xfId="0" applyNumberFormat="1" applyFont="1" applyFill="1" applyBorder="1" applyAlignment="1">
      <alignment horizontal="center" vertical="center"/>
    </xf>
    <xf numFmtId="164" fontId="31" fillId="8" borderId="5" xfId="0" applyNumberFormat="1" applyFont="1" applyFill="1" applyBorder="1" applyAlignment="1">
      <alignment horizontal="center" vertical="center"/>
    </xf>
    <xf numFmtId="49" fontId="32" fillId="8" borderId="5" xfId="0" applyNumberFormat="1" applyFont="1" applyFill="1" applyBorder="1" applyAlignment="1">
      <alignment horizontal="center" vertical="center"/>
    </xf>
    <xf numFmtId="165" fontId="31" fillId="8" borderId="5" xfId="0" applyNumberFormat="1" applyFont="1" applyFill="1" applyBorder="1" applyAlignment="1">
      <alignment horizontal="center" vertical="center"/>
    </xf>
    <xf numFmtId="166" fontId="34" fillId="9" borderId="5" xfId="0" applyNumberFormat="1" applyFont="1" applyFill="1" applyBorder="1" applyAlignment="1">
      <alignment horizontal="center" vertical="center"/>
    </xf>
    <xf numFmtId="166" fontId="33" fillId="9" borderId="5" xfId="0" applyNumberFormat="1" applyFont="1" applyFill="1" applyBorder="1" applyAlignment="1">
      <alignment horizontal="center" vertical="center"/>
    </xf>
    <xf numFmtId="2" fontId="10" fillId="9" borderId="5" xfId="0" applyNumberFormat="1" applyFont="1" applyFill="1" applyBorder="1" applyAlignment="1">
      <alignment horizontal="center" vertical="center"/>
    </xf>
    <xf numFmtId="49" fontId="10" fillId="9" borderId="5" xfId="0" applyNumberFormat="1" applyFont="1" applyFill="1" applyBorder="1" applyAlignment="1">
      <alignment horizontal="center" vertical="center"/>
    </xf>
    <xf numFmtId="2" fontId="10" fillId="8" borderId="5" xfId="0" applyNumberFormat="1" applyFont="1" applyFill="1" applyBorder="1" applyAlignment="1">
      <alignment horizontal="center" vertical="center"/>
    </xf>
    <xf numFmtId="167" fontId="33" fillId="8" borderId="5" xfId="0" applyNumberFormat="1" applyFont="1" applyFill="1" applyBorder="1" applyAlignment="1">
      <alignment horizontal="center" vertical="center"/>
    </xf>
    <xf numFmtId="167" fontId="31" fillId="9" borderId="5" xfId="0" applyNumberFormat="1" applyFont="1" applyFill="1" applyBorder="1" applyAlignment="1">
      <alignment horizontal="center" vertical="center"/>
    </xf>
    <xf numFmtId="49" fontId="34" fillId="9" borderId="5" xfId="0" applyNumberFormat="1" applyFont="1" applyFill="1" applyBorder="1" applyAlignment="1">
      <alignment horizontal="center" vertical="center"/>
    </xf>
    <xf numFmtId="0" fontId="10" fillId="9" borderId="5" xfId="0" applyFont="1" applyFill="1" applyBorder="1" applyAlignment="1">
      <alignment horizontal="center" vertical="center"/>
    </xf>
    <xf numFmtId="0" fontId="36" fillId="8" borderId="5" xfId="0" applyFont="1" applyFill="1" applyBorder="1" applyAlignment="1">
      <alignment horizontal="center" vertical="center"/>
    </xf>
    <xf numFmtId="165" fontId="37" fillId="0" borderId="0" xfId="0" applyNumberFormat="1" applyFont="1" applyAlignment="1">
      <alignment horizontal="center" vertical="center"/>
    </xf>
    <xf numFmtId="0" fontId="40" fillId="0" borderId="0" xfId="0" applyFont="1" applyAlignment="1">
      <alignment horizontal="center"/>
    </xf>
    <xf numFmtId="0" fontId="40" fillId="0" borderId="0" xfId="0" applyFont="1"/>
    <xf numFmtId="0" fontId="40" fillId="8" borderId="0" xfId="0" applyFont="1" applyFill="1" applyAlignment="1">
      <alignment horizontal="center"/>
    </xf>
    <xf numFmtId="49" fontId="41" fillId="8" borderId="0" xfId="0" applyNumberFormat="1" applyFont="1" applyFill="1" applyAlignment="1">
      <alignment horizontal="center"/>
    </xf>
    <xf numFmtId="49" fontId="40" fillId="8" borderId="0" xfId="0" applyNumberFormat="1" applyFont="1" applyFill="1" applyAlignment="1">
      <alignment horizontal="center"/>
    </xf>
    <xf numFmtId="164" fontId="40" fillId="8" borderId="0" xfId="0" applyNumberFormat="1" applyFont="1" applyFill="1" applyAlignment="1">
      <alignment horizontal="center"/>
    </xf>
    <xf numFmtId="165" fontId="40" fillId="8" borderId="0" xfId="0" applyNumberFormat="1" applyFont="1" applyFill="1" applyAlignment="1">
      <alignment horizontal="center"/>
    </xf>
    <xf numFmtId="166" fontId="40" fillId="9" borderId="0" xfId="0" applyNumberFormat="1" applyFont="1" applyFill="1" applyAlignment="1">
      <alignment horizontal="center"/>
    </xf>
    <xf numFmtId="2" fontId="40" fillId="9" borderId="0" xfId="0" applyNumberFormat="1" applyFont="1" applyFill="1" applyAlignment="1">
      <alignment horizontal="center"/>
    </xf>
    <xf numFmtId="2" fontId="40" fillId="8" borderId="0" xfId="0" applyNumberFormat="1" applyFont="1" applyFill="1" applyAlignment="1">
      <alignment horizontal="center"/>
    </xf>
    <xf numFmtId="167" fontId="40" fillId="8" borderId="0" xfId="0" applyNumberFormat="1" applyFont="1" applyFill="1" applyAlignment="1">
      <alignment horizontal="center"/>
    </xf>
    <xf numFmtId="165" fontId="40" fillId="9" borderId="0" xfId="0" applyNumberFormat="1" applyFont="1" applyFill="1" applyAlignment="1">
      <alignment horizontal="center"/>
    </xf>
    <xf numFmtId="168" fontId="40" fillId="9" borderId="0" xfId="0" applyNumberFormat="1" applyFont="1" applyFill="1" applyAlignment="1">
      <alignment horizontal="center"/>
    </xf>
    <xf numFmtId="164" fontId="42" fillId="8" borderId="0" xfId="0" applyNumberFormat="1" applyFont="1" applyFill="1" applyAlignment="1">
      <alignment horizontal="center"/>
    </xf>
    <xf numFmtId="165" fontId="37" fillId="0" borderId="0" xfId="0" applyNumberFormat="1" applyFont="1" applyAlignment="1">
      <alignment horizontal="center"/>
    </xf>
    <xf numFmtId="0" fontId="41" fillId="8" borderId="0" xfId="0" applyFont="1" applyFill="1" applyAlignment="1">
      <alignment horizontal="center"/>
    </xf>
    <xf numFmtId="165" fontId="40" fillId="8" borderId="0" xfId="0" applyNumberFormat="1" applyFont="1" applyFill="1" applyAlignment="1" applyProtection="1">
      <alignment horizontal="center"/>
      <protection locked="0"/>
    </xf>
    <xf numFmtId="166" fontId="40" fillId="0" borderId="0" xfId="0" applyNumberFormat="1" applyFont="1" applyAlignment="1">
      <alignment horizontal="center"/>
    </xf>
    <xf numFmtId="166" fontId="5" fillId="0" borderId="0" xfId="0" applyNumberFormat="1" applyFont="1" applyAlignment="1">
      <alignment horizontal="center"/>
    </xf>
    <xf numFmtId="0" fontId="43" fillId="0" borderId="0" xfId="0" applyFont="1" applyAlignment="1">
      <alignment horizontal="center"/>
    </xf>
    <xf numFmtId="0" fontId="43" fillId="0" borderId="0" xfId="0" applyFont="1"/>
    <xf numFmtId="0" fontId="25" fillId="10" borderId="0" xfId="0" applyFont="1" applyFill="1" applyAlignment="1">
      <alignment horizontal="left"/>
    </xf>
    <xf numFmtId="0" fontId="43" fillId="10" borderId="0" xfId="0" applyFont="1" applyFill="1"/>
    <xf numFmtId="167" fontId="43" fillId="10" borderId="0" xfId="0" applyNumberFormat="1" applyFont="1" applyFill="1" applyAlignment="1">
      <alignment horizontal="center"/>
    </xf>
    <xf numFmtId="164" fontId="40" fillId="10" borderId="0" xfId="0" applyNumberFormat="1" applyFont="1" applyFill="1" applyAlignment="1">
      <alignment horizontal="center"/>
    </xf>
    <xf numFmtId="165" fontId="43" fillId="10" borderId="0" xfId="0" applyNumberFormat="1" applyFont="1" applyFill="1" applyAlignment="1" applyProtection="1">
      <alignment horizontal="center"/>
      <protection locked="0"/>
    </xf>
    <xf numFmtId="165" fontId="43" fillId="10" borderId="0" xfId="0" applyNumberFormat="1" applyFont="1" applyFill="1" applyAlignment="1">
      <alignment horizontal="center"/>
    </xf>
    <xf numFmtId="166" fontId="43" fillId="10" borderId="0" xfId="0" applyNumberFormat="1" applyFont="1" applyFill="1" applyAlignment="1">
      <alignment horizontal="center"/>
    </xf>
    <xf numFmtId="2" fontId="43" fillId="10" borderId="0" xfId="0" applyNumberFormat="1" applyFont="1" applyFill="1" applyAlignment="1">
      <alignment horizontal="center"/>
    </xf>
    <xf numFmtId="168" fontId="43" fillId="10" borderId="0" xfId="0" applyNumberFormat="1" applyFont="1" applyFill="1" applyAlignment="1">
      <alignment horizontal="center"/>
    </xf>
    <xf numFmtId="2" fontId="40" fillId="10" borderId="0" xfId="0" applyNumberFormat="1" applyFont="1" applyFill="1" applyAlignment="1">
      <alignment horizontal="center"/>
    </xf>
    <xf numFmtId="164" fontId="4" fillId="10" borderId="0" xfId="0" applyNumberFormat="1" applyFont="1" applyFill="1" applyAlignment="1">
      <alignment horizontal="center"/>
    </xf>
    <xf numFmtId="166" fontId="44" fillId="0" borderId="0" xfId="0" applyNumberFormat="1" applyFont="1" applyAlignment="1">
      <alignment horizontal="center"/>
    </xf>
    <xf numFmtId="0" fontId="44" fillId="0" borderId="0" xfId="0" applyFont="1" applyAlignment="1">
      <alignment horizontal="center"/>
    </xf>
    <xf numFmtId="0" fontId="44" fillId="0" borderId="0" xfId="0" applyFont="1"/>
    <xf numFmtId="0" fontId="45" fillId="0" borderId="0" xfId="0" applyFont="1" applyProtection="1">
      <protection locked="0"/>
    </xf>
    <xf numFmtId="9" fontId="44" fillId="0" borderId="0" xfId="0" applyNumberFormat="1" applyFont="1" applyAlignment="1">
      <alignment horizontal="center"/>
    </xf>
    <xf numFmtId="0" fontId="46" fillId="0" borderId="0" xfId="0" applyFont="1" applyProtection="1">
      <protection locked="0"/>
    </xf>
    <xf numFmtId="2" fontId="44" fillId="0" borderId="0" xfId="0" applyNumberFormat="1" applyFont="1" applyAlignment="1">
      <alignment horizontal="center"/>
    </xf>
    <xf numFmtId="2" fontId="47" fillId="0" borderId="0" xfId="0" applyNumberFormat="1" applyFont="1" applyAlignment="1">
      <alignment horizontal="center"/>
    </xf>
    <xf numFmtId="167" fontId="44" fillId="0" borderId="0" xfId="0" applyNumberFormat="1" applyFont="1" applyAlignment="1">
      <alignment horizontal="center"/>
    </xf>
    <xf numFmtId="165" fontId="44" fillId="0" borderId="0" xfId="0" applyNumberFormat="1" applyFont="1" applyAlignment="1">
      <alignment horizontal="center"/>
    </xf>
    <xf numFmtId="168" fontId="44" fillId="0" borderId="0" xfId="0" applyNumberFormat="1" applyFont="1" applyAlignment="1">
      <alignment horizontal="center"/>
    </xf>
    <xf numFmtId="164" fontId="44" fillId="0" borderId="0" xfId="0" applyNumberFormat="1" applyFont="1" applyAlignment="1">
      <alignment horizontal="center"/>
    </xf>
    <xf numFmtId="9" fontId="48" fillId="0" borderId="0" xfId="0" applyNumberFormat="1" applyFont="1" applyAlignment="1" applyProtection="1">
      <alignment horizontal="center"/>
      <protection locked="0"/>
    </xf>
    <xf numFmtId="167" fontId="49" fillId="0" borderId="0" xfId="0" applyNumberFormat="1" applyFont="1" applyAlignment="1">
      <alignment horizontal="center"/>
    </xf>
    <xf numFmtId="170" fontId="50" fillId="0" borderId="0" xfId="0" applyNumberFormat="1" applyFont="1" applyProtection="1">
      <protection locked="0"/>
    </xf>
    <xf numFmtId="167" fontId="51" fillId="0" borderId="0" xfId="0" applyNumberFormat="1" applyFont="1"/>
    <xf numFmtId="0" fontId="49" fillId="0" borderId="0" xfId="0" applyFont="1"/>
    <xf numFmtId="0" fontId="52" fillId="0" borderId="0" xfId="0" applyFont="1"/>
    <xf numFmtId="9" fontId="53" fillId="0" borderId="0" xfId="0" applyNumberFormat="1" applyFont="1" applyAlignment="1" applyProtection="1">
      <alignment horizontal="center"/>
      <protection locked="0"/>
    </xf>
    <xf numFmtId="0" fontId="54" fillId="0" borderId="0" xfId="0" applyFont="1"/>
    <xf numFmtId="170" fontId="55" fillId="0" borderId="0" xfId="0" applyNumberFormat="1" applyFont="1" applyProtection="1">
      <protection locked="0"/>
    </xf>
    <xf numFmtId="166" fontId="56" fillId="0" borderId="0" xfId="0" applyNumberFormat="1" applyFont="1" applyAlignment="1">
      <alignment horizontal="center"/>
    </xf>
    <xf numFmtId="2" fontId="56" fillId="0" borderId="0" xfId="0" applyNumberFormat="1" applyFont="1" applyAlignment="1">
      <alignment horizontal="center"/>
    </xf>
    <xf numFmtId="2" fontId="57" fillId="0" borderId="0" xfId="0" applyNumberFormat="1" applyFont="1" applyAlignment="1">
      <alignment horizontal="center"/>
    </xf>
    <xf numFmtId="167" fontId="58" fillId="0" borderId="0" xfId="0" applyNumberFormat="1" applyFont="1"/>
    <xf numFmtId="165" fontId="56" fillId="0" borderId="0" xfId="0" applyNumberFormat="1" applyFont="1" applyAlignment="1">
      <alignment horizontal="center"/>
    </xf>
    <xf numFmtId="168" fontId="56" fillId="0" borderId="0" xfId="0" applyNumberFormat="1" applyFont="1" applyAlignment="1">
      <alignment horizontal="center"/>
    </xf>
    <xf numFmtId="167" fontId="56" fillId="0" borderId="0" xfId="0" applyNumberFormat="1" applyFont="1" applyAlignment="1">
      <alignment horizontal="center"/>
    </xf>
    <xf numFmtId="164" fontId="56" fillId="0" borderId="0" xfId="0" applyNumberFormat="1" applyFont="1" applyAlignment="1">
      <alignment horizontal="center"/>
    </xf>
    <xf numFmtId="0" fontId="52" fillId="0" borderId="0" xfId="0" applyFont="1" applyAlignment="1">
      <alignment horizontal="center"/>
    </xf>
    <xf numFmtId="0" fontId="59" fillId="0" borderId="0" xfId="0" applyFont="1"/>
    <xf numFmtId="0" fontId="60" fillId="0" borderId="0" xfId="0" applyFont="1" applyProtection="1">
      <protection locked="0"/>
    </xf>
    <xf numFmtId="0" fontId="61" fillId="0" borderId="0" xfId="0" applyFont="1" applyAlignment="1">
      <alignment horizontal="center"/>
    </xf>
    <xf numFmtId="0" fontId="61" fillId="0" borderId="0" xfId="0" applyFont="1"/>
    <xf numFmtId="0" fontId="62" fillId="0" borderId="0" xfId="0" applyFont="1"/>
    <xf numFmtId="0" fontId="9" fillId="0" borderId="0" xfId="0" applyFont="1" applyProtection="1">
      <protection locked="0"/>
    </xf>
    <xf numFmtId="0" fontId="50" fillId="0" borderId="0" xfId="0" applyFont="1" applyProtection="1">
      <protection locked="0"/>
    </xf>
    <xf numFmtId="167" fontId="9" fillId="0" borderId="0" xfId="0" applyNumberFormat="1" applyFont="1" applyAlignment="1">
      <alignment horizontal="center"/>
    </xf>
    <xf numFmtId="165" fontId="5" fillId="0" borderId="0" xfId="0" applyNumberFormat="1" applyFont="1" applyAlignment="1">
      <alignment horizontal="center"/>
    </xf>
    <xf numFmtId="166" fontId="52" fillId="0" borderId="0" xfId="0" applyNumberFormat="1" applyFont="1" applyAlignment="1">
      <alignment horizontal="center"/>
    </xf>
    <xf numFmtId="170" fontId="49" fillId="0" borderId="0" xfId="0" applyNumberFormat="1" applyFont="1"/>
    <xf numFmtId="0" fontId="63" fillId="0" borderId="0" xfId="0" applyFont="1" applyProtection="1">
      <protection locked="0"/>
    </xf>
    <xf numFmtId="9" fontId="64" fillId="0" borderId="0" xfId="0" applyNumberFormat="1" applyFont="1" applyAlignment="1" applyProtection="1">
      <alignment horizontal="center"/>
      <protection locked="0"/>
    </xf>
    <xf numFmtId="2" fontId="40" fillId="0" borderId="0" xfId="0" applyNumberFormat="1" applyFont="1" applyAlignment="1">
      <alignment horizontal="center"/>
    </xf>
    <xf numFmtId="2" fontId="5" fillId="0" borderId="0" xfId="0" applyNumberFormat="1" applyFont="1" applyAlignment="1">
      <alignment horizontal="center"/>
    </xf>
    <xf numFmtId="167" fontId="5" fillId="0" borderId="0" xfId="0" applyNumberFormat="1" applyFont="1" applyAlignment="1">
      <alignment horizontal="center"/>
    </xf>
    <xf numFmtId="0" fontId="8" fillId="0" borderId="0" xfId="0" applyFont="1" applyAlignment="1">
      <alignment horizontal="center"/>
    </xf>
    <xf numFmtId="9" fontId="46" fillId="0" borderId="0" xfId="0" applyNumberFormat="1" applyFont="1" applyAlignment="1" applyProtection="1">
      <alignment horizontal="center"/>
      <protection locked="0"/>
    </xf>
    <xf numFmtId="0" fontId="65" fillId="0" borderId="0" xfId="0" applyFont="1" applyProtection="1">
      <protection locked="0"/>
    </xf>
    <xf numFmtId="0" fontId="66" fillId="0" borderId="0" xfId="0" applyFont="1" applyProtection="1">
      <protection locked="0"/>
    </xf>
    <xf numFmtId="164" fontId="5" fillId="0" borderId="0" xfId="0" applyNumberFormat="1" applyFont="1" applyAlignment="1">
      <alignment horizontal="center"/>
    </xf>
    <xf numFmtId="0" fontId="67" fillId="0" borderId="0" xfId="0" applyFont="1" applyProtection="1">
      <protection locked="0"/>
    </xf>
    <xf numFmtId="49" fontId="40" fillId="0" borderId="0" xfId="0" applyNumberFormat="1" applyFont="1" applyFill="1" applyBorder="1" applyAlignment="1">
      <alignment horizontal="center"/>
    </xf>
    <xf numFmtId="165" fontId="9" fillId="0" borderId="0"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313267</xdr:colOff>
      <xdr:row>43</xdr:row>
      <xdr:rowOff>127000</xdr:rowOff>
    </xdr:from>
    <xdr:ext cx="184731" cy="264560"/>
    <xdr:sp macro="" textlink="">
      <xdr:nvSpPr>
        <xdr:cNvPr id="2" name="TextBox 1">
          <a:extLst>
            <a:ext uri="{FF2B5EF4-FFF2-40B4-BE49-F238E27FC236}">
              <a16:creationId xmlns:a16="http://schemas.microsoft.com/office/drawing/2014/main" id="{C688441A-910B-7F44-84A2-EE26F71CC098}"/>
            </a:ext>
          </a:extLst>
        </xdr:cNvPr>
        <xdr:cNvSpPr txBox="1"/>
      </xdr:nvSpPr>
      <xdr:spPr>
        <a:xfrm>
          <a:off x="313267" y="755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AA76-CA93-5349-A11B-2A45D31C760E}">
  <dimension ref="A1:AQ1009"/>
  <sheetViews>
    <sheetView tabSelected="1" topLeftCell="H107" workbookViewId="0">
      <selection activeCell="A121" activeCellId="1" sqref="A134:XFD134 A121:XFD121"/>
    </sheetView>
  </sheetViews>
  <sheetFormatPr baseColWidth="10" defaultColWidth="10.6640625" defaultRowHeight="13" x14ac:dyDescent="0.15"/>
  <cols>
    <col min="1" max="1" width="13" style="28" customWidth="1"/>
    <col min="2" max="2" width="16" style="28" customWidth="1"/>
    <col min="3" max="3" width="12" style="28" customWidth="1"/>
    <col min="4" max="4" width="6.6640625" style="28" customWidth="1"/>
    <col min="5" max="5" width="7.1640625" style="284" customWidth="1"/>
    <col min="6" max="6" width="11.5" style="27" bestFit="1" customWidth="1"/>
    <col min="7" max="7" width="9.83203125" style="272" bestFit="1" customWidth="1"/>
    <col min="8" max="8" width="11.33203125" style="27" bestFit="1" customWidth="1"/>
    <col min="9" max="9" width="8.6640625" style="220" bestFit="1" customWidth="1"/>
    <col min="10" max="10" width="7.33203125" style="220" bestFit="1" customWidth="1"/>
    <col min="11" max="11" width="8.5" style="27" customWidth="1"/>
    <col min="12" max="12" width="9.5" style="27" customWidth="1"/>
    <col min="13" max="13" width="8" style="278" customWidth="1"/>
    <col min="14" max="14" width="8.5" style="279" customWidth="1"/>
    <col min="15" max="15" width="9.1640625" style="279" customWidth="1"/>
    <col min="16" max="16" width="11.5" style="27" customWidth="1"/>
    <col min="17" max="17" width="19.6640625" style="220" bestFit="1" customWidth="1"/>
    <col min="18" max="18" width="9.83203125" style="27" bestFit="1" customWidth="1"/>
    <col min="19" max="19" width="9.6640625" style="280" customWidth="1"/>
    <col min="20" max="20" width="8.6640625" style="27" bestFit="1" customWidth="1"/>
    <col min="21" max="21" width="13" style="216" customWidth="1"/>
    <col min="22" max="41" width="10.6640625" style="27"/>
    <col min="42" max="16384" width="10.6640625" style="28"/>
  </cols>
  <sheetData>
    <row r="1" spans="1:41" s="14" customFormat="1" ht="16" x14ac:dyDescent="0.2">
      <c r="A1" s="1"/>
      <c r="B1" s="2" t="s">
        <v>0</v>
      </c>
      <c r="C1" s="3" t="s">
        <v>1</v>
      </c>
      <c r="D1" s="4"/>
      <c r="E1" s="5"/>
      <c r="F1" s="6"/>
      <c r="G1" s="5"/>
      <c r="H1" s="7"/>
      <c r="I1" s="5"/>
      <c r="J1" s="8"/>
      <c r="K1" s="5"/>
      <c r="L1" s="5"/>
      <c r="M1" s="5"/>
      <c r="N1" s="9"/>
      <c r="O1" s="9"/>
      <c r="P1" s="10"/>
      <c r="Q1" s="5"/>
      <c r="R1" s="8"/>
      <c r="S1" s="11"/>
      <c r="T1" s="11"/>
      <c r="U1" s="12"/>
      <c r="V1" s="13"/>
      <c r="W1" s="13"/>
      <c r="X1" s="13"/>
      <c r="Y1" s="13"/>
      <c r="Z1" s="13"/>
      <c r="AA1" s="13"/>
      <c r="AB1" s="13"/>
      <c r="AC1" s="13"/>
      <c r="AD1" s="13"/>
      <c r="AE1" s="13"/>
      <c r="AF1" s="13"/>
      <c r="AG1" s="13"/>
      <c r="AH1" s="13"/>
      <c r="AI1" s="13"/>
      <c r="AJ1" s="13"/>
      <c r="AK1" s="13"/>
      <c r="AL1" s="13"/>
      <c r="AM1" s="13"/>
      <c r="AN1" s="13"/>
      <c r="AO1" s="13"/>
    </row>
    <row r="2" spans="1:41" x14ac:dyDescent="0.15">
      <c r="A2" s="15"/>
      <c r="B2" s="16" t="s">
        <v>2</v>
      </c>
      <c r="C2" s="17" t="s">
        <v>3</v>
      </c>
      <c r="D2" s="18"/>
      <c r="E2" s="16"/>
      <c r="F2" s="19" t="s">
        <v>4</v>
      </c>
      <c r="G2" s="16">
        <v>174.96700000000001</v>
      </c>
      <c r="H2" s="20"/>
      <c r="I2" s="16" t="s">
        <v>5</v>
      </c>
      <c r="J2" s="21">
        <v>178.49</v>
      </c>
      <c r="K2" s="16"/>
      <c r="L2" s="16" t="s">
        <v>6</v>
      </c>
      <c r="M2" s="22" t="s">
        <v>7</v>
      </c>
      <c r="N2" s="16" t="s">
        <v>8</v>
      </c>
      <c r="O2" s="19">
        <f>((1/G2)*(0.02584))/((1/J2)*0.18595)</f>
        <v>0.14176011953165557</v>
      </c>
      <c r="P2" s="23"/>
      <c r="Q2" s="23"/>
      <c r="R2" s="24"/>
      <c r="S2" s="25"/>
      <c r="T2" s="25"/>
      <c r="U2" s="26"/>
    </row>
    <row r="3" spans="1:41" x14ac:dyDescent="0.15">
      <c r="A3" s="15"/>
      <c r="B3" s="18"/>
      <c r="C3" s="29" t="s">
        <v>9</v>
      </c>
      <c r="D3" s="30"/>
      <c r="E3" s="16"/>
      <c r="F3" s="19" t="s">
        <v>10</v>
      </c>
      <c r="G3" s="31">
        <v>2.5839999999999998E-2</v>
      </c>
      <c r="H3" s="20"/>
      <c r="I3" s="16" t="s">
        <v>11</v>
      </c>
      <c r="J3" s="31">
        <v>0.18595</v>
      </c>
      <c r="K3" s="16"/>
      <c r="L3" s="32" t="s">
        <v>12</v>
      </c>
      <c r="M3" s="33">
        <v>1.8871</v>
      </c>
      <c r="N3" s="34"/>
      <c r="O3" s="34" t="s">
        <v>13</v>
      </c>
      <c r="P3" s="35">
        <f>13.6/18.6</f>
        <v>0.73118279569892464</v>
      </c>
      <c r="Q3" s="23"/>
      <c r="R3" s="24"/>
      <c r="S3" s="25"/>
      <c r="T3" s="25"/>
      <c r="U3" s="26"/>
    </row>
    <row r="4" spans="1:41" s="52" customFormat="1" ht="18" x14ac:dyDescent="0.2">
      <c r="A4" s="36"/>
      <c r="B4" s="37" t="s">
        <v>14</v>
      </c>
      <c r="C4" s="37" t="s">
        <v>15</v>
      </c>
      <c r="D4" s="38" t="s">
        <v>16</v>
      </c>
      <c r="E4" s="38" t="s">
        <v>17</v>
      </c>
      <c r="F4" s="39" t="s">
        <v>18</v>
      </c>
      <c r="G4" s="40" t="s">
        <v>19</v>
      </c>
      <c r="H4" s="41" t="s">
        <v>20</v>
      </c>
      <c r="I4" s="42"/>
      <c r="J4" s="43" t="s">
        <v>21</v>
      </c>
      <c r="K4" s="44"/>
      <c r="L4" s="45" t="s">
        <v>22</v>
      </c>
      <c r="M4" s="45" t="s">
        <v>23</v>
      </c>
      <c r="N4" s="45" t="s">
        <v>24</v>
      </c>
      <c r="O4" s="46" t="s">
        <v>25</v>
      </c>
      <c r="P4" s="38"/>
      <c r="Q4" s="47"/>
      <c r="R4" s="48"/>
      <c r="S4" s="49"/>
      <c r="T4" s="49"/>
      <c r="U4" s="50"/>
      <c r="V4" s="51"/>
      <c r="W4" s="51"/>
      <c r="X4" s="51"/>
      <c r="Y4" s="51"/>
      <c r="Z4" s="51"/>
      <c r="AA4" s="51"/>
      <c r="AB4" s="51"/>
      <c r="AC4" s="51"/>
      <c r="AD4" s="51"/>
      <c r="AE4" s="51"/>
      <c r="AF4" s="51"/>
      <c r="AG4" s="51"/>
      <c r="AH4" s="51"/>
      <c r="AI4" s="51"/>
      <c r="AJ4" s="51"/>
      <c r="AK4" s="51"/>
      <c r="AL4" s="51"/>
      <c r="AM4" s="51"/>
      <c r="AN4" s="51"/>
      <c r="AO4" s="51"/>
    </row>
    <row r="5" spans="1:41" s="70" customFormat="1" x14ac:dyDescent="0.15">
      <c r="A5" s="53"/>
      <c r="B5" s="54" t="s">
        <v>26</v>
      </c>
      <c r="C5" s="55" t="s">
        <v>27</v>
      </c>
      <c r="D5" s="56"/>
      <c r="E5" s="56"/>
      <c r="F5" s="57">
        <v>3.8667E-2</v>
      </c>
      <c r="G5" s="57"/>
      <c r="H5" s="58">
        <v>0.28323999999999999</v>
      </c>
      <c r="I5" s="58"/>
      <c r="J5" s="59">
        <f>(H5-0.28279)/0.28279*10000</f>
        <v>15.912868206089536</v>
      </c>
      <c r="K5" s="60"/>
      <c r="L5" s="61">
        <f>(0.53562*(10^6)*LN((H5-0.28279)/(F5-0.0336)+1))/10000</f>
        <v>4.5573392561973138</v>
      </c>
      <c r="M5" s="61" t="s">
        <v>28</v>
      </c>
      <c r="N5" s="62">
        <v>4.5599999999999996</v>
      </c>
      <c r="O5" s="63">
        <f>((H5-F5*((EXP(0.01867*N5))-1))/(0.28279-0.0336*((EXP(0.01867*N5))-1))-1)*10^4</f>
        <v>-9.8376719182002859E-3</v>
      </c>
      <c r="P5" s="64"/>
      <c r="Q5" s="65"/>
      <c r="R5" s="59"/>
      <c r="S5" s="66"/>
      <c r="T5" s="67"/>
      <c r="U5" s="68"/>
      <c r="V5" s="69"/>
      <c r="W5" s="69"/>
      <c r="X5" s="69"/>
      <c r="Y5" s="69"/>
      <c r="Z5" s="69"/>
      <c r="AA5" s="69"/>
      <c r="AB5" s="69"/>
      <c r="AC5" s="69"/>
      <c r="AD5" s="69"/>
      <c r="AE5" s="69"/>
      <c r="AF5" s="69"/>
      <c r="AG5" s="69"/>
      <c r="AH5" s="69"/>
      <c r="AI5" s="69"/>
      <c r="AJ5" s="69"/>
      <c r="AK5" s="69"/>
      <c r="AL5" s="69"/>
      <c r="AM5" s="69"/>
      <c r="AN5" s="69"/>
      <c r="AO5" s="69"/>
    </row>
    <row r="6" spans="1:41" s="85" customFormat="1" x14ac:dyDescent="0.15">
      <c r="A6" s="71"/>
      <c r="B6" s="72"/>
      <c r="C6" s="72" t="s">
        <v>29</v>
      </c>
      <c r="D6" s="73"/>
      <c r="E6" s="73"/>
      <c r="F6" s="74">
        <v>4.0999899999999999E-2</v>
      </c>
      <c r="G6" s="74"/>
      <c r="H6" s="75">
        <v>0.28344799999999998</v>
      </c>
      <c r="I6" s="75"/>
      <c r="J6" s="76">
        <v>24</v>
      </c>
      <c r="K6" s="77"/>
      <c r="L6" s="78"/>
      <c r="M6" s="78"/>
      <c r="N6" s="62">
        <v>4.5599999999999996</v>
      </c>
      <c r="O6" s="63">
        <f>((H6-F6*((EXP(0.01867*N6))-1))/(0.28279-0.0336*((EXP(0.01867*N6))-1))-1)*10^4</f>
        <v>1.4770315475143292E-2</v>
      </c>
      <c r="P6" s="79"/>
      <c r="Q6" s="80"/>
      <c r="R6" s="81"/>
      <c r="S6" s="82"/>
      <c r="T6" s="82"/>
      <c r="U6" s="83"/>
      <c r="V6" s="84"/>
      <c r="W6" s="84"/>
      <c r="X6" s="84"/>
      <c r="Y6" s="84"/>
      <c r="Z6" s="84"/>
      <c r="AA6" s="84"/>
      <c r="AB6" s="84"/>
      <c r="AC6" s="84"/>
      <c r="AD6" s="84"/>
      <c r="AE6" s="84"/>
      <c r="AF6" s="84"/>
      <c r="AG6" s="84"/>
      <c r="AH6" s="84"/>
      <c r="AI6" s="84"/>
      <c r="AJ6" s="84"/>
      <c r="AK6" s="84"/>
      <c r="AL6" s="84"/>
      <c r="AM6" s="84"/>
      <c r="AN6" s="84"/>
      <c r="AO6" s="84"/>
    </row>
    <row r="7" spans="1:41" s="85" customFormat="1" x14ac:dyDescent="0.15">
      <c r="A7" s="71"/>
      <c r="B7" s="86"/>
      <c r="C7" s="87" t="s">
        <v>30</v>
      </c>
      <c r="D7" s="88">
        <v>6.3E-2</v>
      </c>
      <c r="E7" s="88">
        <v>0.19900000000000001</v>
      </c>
      <c r="F7" s="89">
        <f>(D7/E7)*0.142</f>
        <v>4.495477386934673E-2</v>
      </c>
      <c r="G7" s="89"/>
      <c r="H7" s="90">
        <v>0.28327999999999998</v>
      </c>
      <c r="I7" s="90"/>
      <c r="J7" s="91">
        <f t="shared" ref="J7:J12" si="0">(H7-0.28279)/0.28279*10000</f>
        <v>17.327345379963592</v>
      </c>
      <c r="K7" s="92"/>
      <c r="L7" s="93">
        <f>(0.53562*(10^6)*LN((H7-0.282772)/(F7-0.0332)+1))/10000</f>
        <v>2.2661393233490386</v>
      </c>
      <c r="M7" s="93">
        <f>(0.53562*(10^6)*LN((H7-0.283225)/(F7-0.0383)+1))/10000</f>
        <v>0.44085691317665243</v>
      </c>
      <c r="N7" s="93">
        <v>4.5599999999999996</v>
      </c>
      <c r="O7" s="94">
        <f>((H7-F7*((EXP(0.01867*N7))-1))/(0.282772-0.0332*((EXP(0.01867*N7))-1))-1)*10^4</f>
        <v>-19.175760889836859</v>
      </c>
      <c r="P7" s="88"/>
      <c r="Q7" s="86"/>
      <c r="R7" s="95"/>
      <c r="S7" s="96"/>
      <c r="T7" s="96"/>
      <c r="U7" s="83"/>
      <c r="V7" s="84"/>
      <c r="W7" s="84"/>
      <c r="X7" s="84"/>
      <c r="Y7" s="84"/>
      <c r="Z7" s="84"/>
      <c r="AA7" s="84"/>
      <c r="AB7" s="84"/>
      <c r="AC7" s="84"/>
      <c r="AD7" s="84"/>
      <c r="AE7" s="84"/>
      <c r="AF7" s="84"/>
      <c r="AG7" s="84"/>
      <c r="AH7" s="84"/>
      <c r="AI7" s="84"/>
      <c r="AJ7" s="84"/>
      <c r="AK7" s="84"/>
      <c r="AL7" s="84"/>
      <c r="AM7" s="84"/>
      <c r="AN7" s="84"/>
      <c r="AO7" s="84"/>
    </row>
    <row r="8" spans="1:41" s="85" customFormat="1" x14ac:dyDescent="0.15">
      <c r="A8" s="71"/>
      <c r="B8" s="86"/>
      <c r="C8" s="87" t="s">
        <v>30</v>
      </c>
      <c r="D8" s="94"/>
      <c r="E8" s="94"/>
      <c r="F8" s="89">
        <v>3.95E-2</v>
      </c>
      <c r="G8" s="89"/>
      <c r="H8" s="90">
        <v>0.28322999999999998</v>
      </c>
      <c r="I8" s="90"/>
      <c r="J8" s="91">
        <f t="shared" si="0"/>
        <v>15.55924891262053</v>
      </c>
      <c r="K8" s="92"/>
      <c r="L8" s="93">
        <f>(0.53562*(10^6)*LN((H8-0.282772)/(F8-0.0332)+1))/10000</f>
        <v>3.7588394828648326</v>
      </c>
      <c r="M8" s="93">
        <f>(0.53562*(10^6)*LN((H8-0.283225)/(F8-0.0383)+1))/10000</f>
        <v>0.22271133958171713</v>
      </c>
      <c r="N8" s="93">
        <v>4.5599999999999996</v>
      </c>
      <c r="O8" s="94">
        <f>((H8-F8*((EXP(0.01867*N8))-1))/(0.282772-0.0332*((EXP(0.01867*N8))-1))-1)*10^4</f>
        <v>-3.6396357496060183</v>
      </c>
      <c r="P8" s="88"/>
      <c r="Q8" s="86"/>
      <c r="R8" s="95"/>
      <c r="S8" s="96"/>
      <c r="T8" s="96"/>
      <c r="U8" s="83"/>
      <c r="V8" s="84"/>
      <c r="W8" s="84"/>
      <c r="X8" s="84"/>
      <c r="Y8" s="84"/>
      <c r="Z8" s="84"/>
      <c r="AA8" s="84"/>
      <c r="AB8" s="84"/>
      <c r="AC8" s="84"/>
      <c r="AD8" s="84"/>
      <c r="AE8" s="84"/>
      <c r="AF8" s="84"/>
      <c r="AG8" s="84"/>
      <c r="AH8" s="84"/>
      <c r="AI8" s="84"/>
      <c r="AJ8" s="84"/>
      <c r="AK8" s="84"/>
      <c r="AL8" s="84"/>
      <c r="AM8" s="84"/>
      <c r="AN8" s="84"/>
      <c r="AO8" s="84"/>
    </row>
    <row r="9" spans="1:41" s="85" customFormat="1" x14ac:dyDescent="0.15">
      <c r="A9" s="71"/>
      <c r="B9" s="87" t="s">
        <v>31</v>
      </c>
      <c r="C9" s="87" t="s">
        <v>30</v>
      </c>
      <c r="D9" s="88">
        <v>5.8000000000000003E-2</v>
      </c>
      <c r="E9" s="88">
        <v>0.157</v>
      </c>
      <c r="F9" s="89">
        <f>0.142*D9/E9</f>
        <v>5.245859872611465E-2</v>
      </c>
      <c r="G9" s="97" t="s">
        <v>32</v>
      </c>
      <c r="H9" s="98"/>
      <c r="I9" s="98"/>
      <c r="J9" s="91"/>
      <c r="K9" s="99"/>
      <c r="L9" s="100"/>
      <c r="M9" s="100"/>
      <c r="N9" s="100"/>
      <c r="O9" s="101"/>
      <c r="P9" s="102"/>
      <c r="Q9" s="86"/>
      <c r="R9" s="95"/>
      <c r="S9" s="96"/>
      <c r="T9" s="96"/>
      <c r="U9" s="83"/>
      <c r="V9" s="84"/>
      <c r="W9" s="84"/>
      <c r="X9" s="84"/>
      <c r="Y9" s="84"/>
      <c r="Z9" s="84"/>
      <c r="AA9" s="84"/>
      <c r="AB9" s="84"/>
      <c r="AC9" s="84"/>
      <c r="AD9" s="84"/>
      <c r="AE9" s="84"/>
      <c r="AF9" s="84"/>
      <c r="AG9" s="84"/>
      <c r="AH9" s="84"/>
      <c r="AI9" s="84"/>
      <c r="AJ9" s="84"/>
      <c r="AK9" s="84"/>
      <c r="AL9" s="84"/>
      <c r="AM9" s="84"/>
      <c r="AN9" s="84"/>
      <c r="AO9" s="84"/>
    </row>
    <row r="10" spans="1:41" s="108" customFormat="1" x14ac:dyDescent="0.15">
      <c r="A10" s="103"/>
      <c r="B10" s="86"/>
      <c r="C10" s="87" t="s">
        <v>30</v>
      </c>
      <c r="D10" s="104"/>
      <c r="E10" s="87"/>
      <c r="F10" s="89">
        <v>3.8511999999999998E-2</v>
      </c>
      <c r="G10" s="89"/>
      <c r="H10" s="90">
        <v>0.283225</v>
      </c>
      <c r="I10" s="90"/>
      <c r="J10" s="105">
        <f t="shared" si="0"/>
        <v>15.382439265887008</v>
      </c>
      <c r="K10" s="92"/>
      <c r="L10" s="93">
        <f>(0.53562*(10^6)*LN((H10-0.28279)/(F10-0.0336)+1))/10000</f>
        <v>4.5449748608515304</v>
      </c>
      <c r="M10" s="93">
        <f>(0.53562*(10^6)*LN((H10-0.283225)/(F10-0.0383)+1))/10000</f>
        <v>0</v>
      </c>
      <c r="N10" s="93">
        <v>4.5599999999999996</v>
      </c>
      <c r="O10" s="94">
        <f>((H10-F10*((EXP(0.01867*N10))-1))/(0.28279-0.0336*((EXP(0.01867*N10))-1))-1)*10^4</f>
        <v>-5.3655389365969697E-2</v>
      </c>
      <c r="P10" s="88"/>
      <c r="Q10" s="86"/>
      <c r="R10" s="95"/>
      <c r="S10" s="96"/>
      <c r="T10" s="96"/>
      <c r="U10" s="106"/>
      <c r="V10" s="107"/>
      <c r="W10" s="107"/>
      <c r="X10" s="107"/>
      <c r="Y10" s="107"/>
      <c r="Z10" s="107"/>
      <c r="AA10" s="107"/>
      <c r="AB10" s="107"/>
      <c r="AC10" s="107"/>
      <c r="AD10" s="107"/>
      <c r="AE10" s="107"/>
      <c r="AF10" s="107"/>
      <c r="AG10" s="107"/>
      <c r="AH10" s="107"/>
      <c r="AI10" s="107"/>
      <c r="AJ10" s="107"/>
      <c r="AK10" s="107"/>
      <c r="AL10" s="107"/>
      <c r="AM10" s="107"/>
      <c r="AN10" s="107"/>
      <c r="AO10" s="107"/>
    </row>
    <row r="11" spans="1:41" s="85" customFormat="1" x14ac:dyDescent="0.15">
      <c r="A11" s="71"/>
      <c r="B11" s="54" t="s">
        <v>33</v>
      </c>
      <c r="C11" s="55" t="s">
        <v>30</v>
      </c>
      <c r="D11" s="109"/>
      <c r="E11" s="55"/>
      <c r="F11" s="57">
        <v>3.3599999999999998E-2</v>
      </c>
      <c r="G11" s="57"/>
      <c r="H11" s="58">
        <v>0.28278500000000001</v>
      </c>
      <c r="I11" s="58"/>
      <c r="J11" s="59">
        <f t="shared" si="0"/>
        <v>-0.17680964673352118</v>
      </c>
      <c r="K11" s="110"/>
      <c r="L11" s="62"/>
      <c r="M11" s="62"/>
      <c r="N11" s="62"/>
      <c r="O11" s="56"/>
      <c r="P11" s="64"/>
      <c r="Q11" s="55"/>
      <c r="R11" s="111"/>
      <c r="S11" s="112"/>
      <c r="T11" s="113"/>
      <c r="U11" s="83"/>
      <c r="V11" s="84"/>
      <c r="W11" s="84"/>
      <c r="X11" s="84"/>
      <c r="Y11" s="84"/>
      <c r="Z11" s="84"/>
      <c r="AA11" s="84"/>
      <c r="AB11" s="84"/>
      <c r="AC11" s="84"/>
      <c r="AD11" s="84"/>
      <c r="AE11" s="84"/>
      <c r="AF11" s="84"/>
      <c r="AG11" s="84"/>
      <c r="AH11" s="84"/>
      <c r="AI11" s="84"/>
      <c r="AJ11" s="84"/>
      <c r="AK11" s="84"/>
      <c r="AL11" s="84"/>
      <c r="AM11" s="84"/>
      <c r="AN11" s="84"/>
      <c r="AO11" s="84"/>
    </row>
    <row r="12" spans="1:41" s="85" customFormat="1" x14ac:dyDescent="0.15">
      <c r="A12" s="71"/>
      <c r="B12" s="114"/>
      <c r="C12" s="87" t="s">
        <v>30</v>
      </c>
      <c r="D12" s="88"/>
      <c r="E12" s="88"/>
      <c r="F12" s="89">
        <v>3.32E-2</v>
      </c>
      <c r="G12" s="89"/>
      <c r="H12" s="90">
        <v>0.28277200000000002</v>
      </c>
      <c r="I12" s="90"/>
      <c r="J12" s="115">
        <f t="shared" si="0"/>
        <v>-0.63651472824224653</v>
      </c>
      <c r="K12" s="92"/>
      <c r="L12" s="93" t="s">
        <v>28</v>
      </c>
      <c r="M12" s="93">
        <f>(0.53562*(10^6)*LN((H12-0.283225)/(F12-0.0383)+1))/10000</f>
        <v>4.5580074278282936</v>
      </c>
      <c r="N12" s="93">
        <v>4.5599999999999996</v>
      </c>
      <c r="O12" s="94">
        <f>((H12-F12*((EXP(0.01867*N12))-1))/(0.28279-0.0336*((EXP(0.01867*N12))-1))-1)*10^4</f>
        <v>0.62707103597459124</v>
      </c>
      <c r="P12" s="88"/>
      <c r="Q12" s="86"/>
      <c r="R12" s="95"/>
      <c r="S12" s="96"/>
      <c r="T12" s="96"/>
      <c r="U12" s="83"/>
      <c r="V12" s="84"/>
      <c r="W12" s="84"/>
      <c r="X12" s="84"/>
      <c r="Y12" s="84"/>
      <c r="Z12" s="84"/>
      <c r="AA12" s="84"/>
      <c r="AB12" s="84"/>
      <c r="AC12" s="84"/>
      <c r="AD12" s="84"/>
      <c r="AE12" s="84"/>
      <c r="AF12" s="84"/>
      <c r="AG12" s="84"/>
      <c r="AH12" s="84"/>
      <c r="AI12" s="84"/>
      <c r="AJ12" s="84"/>
      <c r="AK12" s="84"/>
      <c r="AL12" s="84"/>
      <c r="AM12" s="84"/>
      <c r="AN12" s="84"/>
      <c r="AO12" s="84"/>
    </row>
    <row r="13" spans="1:41" s="85" customFormat="1" x14ac:dyDescent="0.15">
      <c r="A13" s="71"/>
      <c r="B13" s="86"/>
      <c r="C13" s="87" t="s">
        <v>30</v>
      </c>
      <c r="D13" s="88"/>
      <c r="E13" s="88"/>
      <c r="F13" s="89"/>
      <c r="G13" s="89"/>
      <c r="H13" s="90">
        <v>0.28278999999999999</v>
      </c>
      <c r="I13" s="90"/>
      <c r="J13" s="91"/>
      <c r="K13" s="92"/>
      <c r="L13" s="93"/>
      <c r="M13" s="93"/>
      <c r="N13" s="93"/>
      <c r="O13" s="93"/>
      <c r="P13" s="88"/>
      <c r="Q13" s="94"/>
      <c r="R13" s="95"/>
      <c r="S13" s="96"/>
      <c r="T13" s="96"/>
      <c r="U13" s="83"/>
      <c r="V13" s="84"/>
      <c r="W13" s="84"/>
      <c r="X13" s="84"/>
      <c r="Y13" s="84"/>
      <c r="Z13" s="84"/>
      <c r="AA13" s="84"/>
      <c r="AB13" s="84"/>
      <c r="AC13" s="84"/>
      <c r="AD13" s="84"/>
      <c r="AE13" s="84"/>
      <c r="AF13" s="84"/>
      <c r="AG13" s="84"/>
      <c r="AH13" s="84"/>
      <c r="AI13" s="84"/>
      <c r="AJ13" s="84"/>
      <c r="AK13" s="84"/>
      <c r="AL13" s="84"/>
      <c r="AM13" s="84"/>
      <c r="AN13" s="84"/>
      <c r="AO13" s="84"/>
    </row>
    <row r="14" spans="1:41" s="85" customFormat="1" x14ac:dyDescent="0.15">
      <c r="A14" s="71"/>
      <c r="B14" s="86"/>
      <c r="C14" s="87" t="s">
        <v>30</v>
      </c>
      <c r="D14" s="88"/>
      <c r="E14" s="88"/>
      <c r="F14" s="89"/>
      <c r="G14" s="89"/>
      <c r="H14" s="90">
        <v>0.28284300000000001</v>
      </c>
      <c r="I14" s="90"/>
      <c r="J14" s="91"/>
      <c r="K14" s="92"/>
      <c r="L14" s="93"/>
      <c r="M14" s="93"/>
      <c r="N14" s="93"/>
      <c r="O14" s="93"/>
      <c r="P14" s="88"/>
      <c r="Q14" s="94"/>
      <c r="R14" s="95"/>
      <c r="S14" s="96"/>
      <c r="T14" s="96"/>
      <c r="U14" s="83"/>
      <c r="V14" s="84"/>
      <c r="W14" s="84"/>
      <c r="X14" s="84"/>
      <c r="Y14" s="84"/>
      <c r="Z14" s="84"/>
      <c r="AA14" s="84"/>
      <c r="AB14" s="84"/>
      <c r="AC14" s="84"/>
      <c r="AD14" s="84"/>
      <c r="AE14" s="84"/>
      <c r="AF14" s="84"/>
      <c r="AG14" s="84"/>
      <c r="AH14" s="84"/>
      <c r="AI14" s="84"/>
      <c r="AJ14" s="84"/>
      <c r="AK14" s="84"/>
      <c r="AL14" s="84"/>
      <c r="AM14" s="84"/>
      <c r="AN14" s="84"/>
      <c r="AO14" s="84"/>
    </row>
    <row r="15" spans="1:41" s="108" customFormat="1" x14ac:dyDescent="0.15">
      <c r="A15" s="103"/>
      <c r="B15" s="86"/>
      <c r="C15" s="87" t="s">
        <v>30</v>
      </c>
      <c r="D15" s="88"/>
      <c r="E15" s="88"/>
      <c r="F15" s="89"/>
      <c r="G15" s="89"/>
      <c r="H15" s="90">
        <v>0.28284300000000001</v>
      </c>
      <c r="I15" s="90"/>
      <c r="J15" s="105"/>
      <c r="K15" s="92"/>
      <c r="L15" s="93"/>
      <c r="M15" s="93"/>
      <c r="N15" s="93"/>
      <c r="O15" s="93"/>
      <c r="P15" s="88"/>
      <c r="Q15" s="94"/>
      <c r="R15" s="95"/>
      <c r="S15" s="96"/>
      <c r="T15" s="96"/>
      <c r="U15" s="106"/>
      <c r="V15" s="107"/>
      <c r="W15" s="107"/>
      <c r="X15" s="107"/>
      <c r="Y15" s="107"/>
      <c r="Z15" s="107"/>
      <c r="AA15" s="107"/>
      <c r="AB15" s="107"/>
      <c r="AC15" s="107"/>
      <c r="AD15" s="107"/>
      <c r="AE15" s="107"/>
      <c r="AF15" s="107"/>
      <c r="AG15" s="107"/>
      <c r="AH15" s="107"/>
      <c r="AI15" s="107"/>
      <c r="AJ15" s="107"/>
      <c r="AK15" s="107"/>
      <c r="AL15" s="107"/>
      <c r="AM15" s="107"/>
      <c r="AN15" s="107"/>
      <c r="AO15" s="107"/>
    </row>
    <row r="16" spans="1:41" s="85" customFormat="1" x14ac:dyDescent="0.15">
      <c r="A16" s="71"/>
      <c r="B16" s="54" t="s">
        <v>34</v>
      </c>
      <c r="C16" s="55" t="s">
        <v>30</v>
      </c>
      <c r="D16" s="64">
        <v>0.3</v>
      </c>
      <c r="E16" s="64">
        <v>3.7</v>
      </c>
      <c r="F16" s="57">
        <f>0.142*D16/E16</f>
        <v>1.1513513513513511E-2</v>
      </c>
      <c r="G16" s="116" t="s">
        <v>35</v>
      </c>
      <c r="H16" s="58"/>
      <c r="I16" s="58"/>
      <c r="J16" s="111"/>
      <c r="K16" s="110"/>
      <c r="L16" s="62"/>
      <c r="M16" s="62"/>
      <c r="N16" s="62"/>
      <c r="O16" s="62"/>
      <c r="P16" s="64"/>
      <c r="Q16" s="56"/>
      <c r="R16" s="111"/>
      <c r="S16" s="113"/>
      <c r="T16" s="113"/>
      <c r="U16" s="83" t="s">
        <v>36</v>
      </c>
      <c r="V16" s="84"/>
      <c r="W16" s="84"/>
      <c r="X16" s="84"/>
      <c r="Y16" s="84"/>
      <c r="Z16" s="84"/>
      <c r="AA16" s="84"/>
      <c r="AB16" s="84"/>
      <c r="AC16" s="84"/>
      <c r="AD16" s="84"/>
      <c r="AE16" s="84"/>
      <c r="AF16" s="84"/>
      <c r="AG16" s="84"/>
      <c r="AH16" s="84"/>
      <c r="AI16" s="84"/>
      <c r="AJ16" s="84"/>
      <c r="AK16" s="84"/>
      <c r="AL16" s="84"/>
      <c r="AM16" s="84"/>
      <c r="AN16" s="84"/>
      <c r="AO16" s="84"/>
    </row>
    <row r="17" spans="1:41" s="85" customFormat="1" x14ac:dyDescent="0.15">
      <c r="A17" s="71"/>
      <c r="B17" s="87" t="s">
        <v>37</v>
      </c>
      <c r="C17" s="117" t="s">
        <v>30</v>
      </c>
      <c r="D17" s="88">
        <v>0.31</v>
      </c>
      <c r="E17" s="88">
        <v>5.3</v>
      </c>
      <c r="F17" s="89">
        <f>0.142*D17/E17</f>
        <v>8.3056603773584894E-3</v>
      </c>
      <c r="G17" s="97"/>
      <c r="H17" s="98"/>
      <c r="I17" s="98"/>
      <c r="J17" s="95"/>
      <c r="K17" s="99"/>
      <c r="L17" s="100"/>
      <c r="M17" s="100"/>
      <c r="N17" s="100"/>
      <c r="O17" s="100"/>
      <c r="P17" s="102"/>
      <c r="Q17" s="101"/>
      <c r="R17" s="95"/>
      <c r="S17" s="96"/>
      <c r="T17" s="96"/>
      <c r="U17" s="83"/>
      <c r="V17" s="84"/>
      <c r="W17" s="84"/>
      <c r="X17" s="84"/>
      <c r="Y17" s="84"/>
      <c r="Z17" s="84"/>
      <c r="AA17" s="84"/>
      <c r="AB17" s="84"/>
      <c r="AC17" s="84"/>
      <c r="AD17" s="84"/>
      <c r="AE17" s="84"/>
      <c r="AF17" s="84"/>
      <c r="AG17" s="84"/>
      <c r="AH17" s="84"/>
      <c r="AI17" s="84"/>
      <c r="AJ17" s="84"/>
      <c r="AK17" s="84"/>
      <c r="AL17" s="84"/>
      <c r="AM17" s="84"/>
      <c r="AN17" s="84"/>
      <c r="AO17" s="84"/>
    </row>
    <row r="18" spans="1:41" s="85" customFormat="1" x14ac:dyDescent="0.15">
      <c r="A18" s="71"/>
      <c r="B18" s="87" t="s">
        <v>38</v>
      </c>
      <c r="C18" s="87" t="s">
        <v>30</v>
      </c>
      <c r="D18" s="88">
        <v>0.4</v>
      </c>
      <c r="E18" s="88">
        <v>4.4000000000000004</v>
      </c>
      <c r="F18" s="89">
        <f>0.142*D18/E18</f>
        <v>1.2909090909090907E-2</v>
      </c>
      <c r="G18" s="97"/>
      <c r="H18" s="98"/>
      <c r="I18" s="98"/>
      <c r="J18" s="95"/>
      <c r="K18" s="99"/>
      <c r="L18" s="100"/>
      <c r="M18" s="100"/>
      <c r="N18" s="100"/>
      <c r="O18" s="100"/>
      <c r="P18" s="102"/>
      <c r="Q18" s="101"/>
      <c r="R18" s="95"/>
      <c r="S18" s="96"/>
      <c r="T18" s="96"/>
      <c r="U18" s="83"/>
      <c r="V18" s="84"/>
      <c r="W18" s="84"/>
      <c r="X18" s="84"/>
      <c r="Y18" s="84"/>
      <c r="Z18" s="84"/>
      <c r="AA18" s="84"/>
      <c r="AB18" s="84"/>
      <c r="AC18" s="84"/>
      <c r="AD18" s="84"/>
      <c r="AE18" s="84"/>
      <c r="AF18" s="84"/>
      <c r="AG18" s="84"/>
      <c r="AH18" s="84"/>
      <c r="AI18" s="84"/>
      <c r="AJ18" s="84"/>
      <c r="AK18" s="84"/>
      <c r="AL18" s="84"/>
      <c r="AM18" s="84"/>
      <c r="AN18" s="84"/>
      <c r="AO18" s="84"/>
    </row>
    <row r="19" spans="1:41" s="85" customFormat="1" x14ac:dyDescent="0.15">
      <c r="A19" s="71"/>
      <c r="B19" s="87" t="s">
        <v>39</v>
      </c>
      <c r="C19" s="87" t="s">
        <v>30</v>
      </c>
      <c r="D19" s="88">
        <v>0.25</v>
      </c>
      <c r="E19" s="88">
        <v>1.9</v>
      </c>
      <c r="F19" s="89">
        <f>0.142*D19/E19</f>
        <v>1.8684210526315789E-2</v>
      </c>
      <c r="G19" s="97" t="s">
        <v>40</v>
      </c>
      <c r="H19" s="98"/>
      <c r="I19" s="98"/>
      <c r="J19" s="95"/>
      <c r="K19" s="99"/>
      <c r="L19" s="100"/>
      <c r="M19" s="100"/>
      <c r="N19" s="100"/>
      <c r="O19" s="100"/>
      <c r="P19" s="102"/>
      <c r="Q19" s="101"/>
      <c r="R19" s="95"/>
      <c r="S19" s="96"/>
      <c r="T19" s="96"/>
      <c r="U19" s="83"/>
      <c r="V19" s="84"/>
      <c r="W19" s="84"/>
      <c r="X19" s="84"/>
      <c r="Y19" s="84"/>
      <c r="Z19" s="84"/>
      <c r="AA19" s="84"/>
      <c r="AB19" s="84"/>
      <c r="AC19" s="84"/>
      <c r="AD19" s="84"/>
      <c r="AE19" s="84"/>
      <c r="AF19" s="84"/>
      <c r="AG19" s="84"/>
      <c r="AH19" s="84"/>
      <c r="AI19" s="84"/>
      <c r="AJ19" s="84"/>
      <c r="AK19" s="84"/>
      <c r="AL19" s="84"/>
      <c r="AM19" s="84"/>
      <c r="AN19" s="84"/>
      <c r="AO19" s="84"/>
    </row>
    <row r="20" spans="1:41" s="121" customFormat="1" x14ac:dyDescent="0.15">
      <c r="A20" s="118"/>
      <c r="B20" s="87" t="s">
        <v>41</v>
      </c>
      <c r="C20" s="87" t="s">
        <v>30</v>
      </c>
      <c r="D20" s="88">
        <v>0.45</v>
      </c>
      <c r="E20" s="88">
        <v>2.5449999999999999</v>
      </c>
      <c r="F20" s="89">
        <f>0.142*D20/E20</f>
        <v>2.5108055009823181E-2</v>
      </c>
      <c r="G20" s="97"/>
      <c r="H20" s="98"/>
      <c r="I20" s="98"/>
      <c r="J20" s="95"/>
      <c r="K20" s="99"/>
      <c r="L20" s="100"/>
      <c r="M20" s="100"/>
      <c r="N20" s="100"/>
      <c r="O20" s="100"/>
      <c r="P20" s="102"/>
      <c r="Q20" s="101"/>
      <c r="R20" s="95"/>
      <c r="S20" s="96"/>
      <c r="T20" s="96"/>
      <c r="U20" s="119"/>
      <c r="V20" s="120"/>
      <c r="W20" s="120"/>
      <c r="X20" s="120"/>
      <c r="Y20" s="120"/>
      <c r="Z20" s="120"/>
      <c r="AA20" s="120"/>
      <c r="AB20" s="120"/>
      <c r="AC20" s="120"/>
      <c r="AD20" s="120"/>
      <c r="AE20" s="120"/>
      <c r="AF20" s="120"/>
      <c r="AG20" s="120"/>
      <c r="AH20" s="120"/>
      <c r="AI20" s="120"/>
      <c r="AJ20" s="120"/>
      <c r="AK20" s="120"/>
      <c r="AL20" s="120"/>
      <c r="AM20" s="120"/>
      <c r="AN20" s="120"/>
      <c r="AO20" s="120"/>
    </row>
    <row r="21" spans="1:41" s="121" customFormat="1" ht="12" x14ac:dyDescent="0.15">
      <c r="A21" s="118"/>
      <c r="B21" s="87" t="s">
        <v>42</v>
      </c>
      <c r="C21" s="87" t="s">
        <v>30</v>
      </c>
      <c r="D21" s="16" t="s">
        <v>43</v>
      </c>
      <c r="E21" s="19" t="s">
        <v>43</v>
      </c>
      <c r="F21" s="16">
        <v>3.78E-2</v>
      </c>
      <c r="G21" s="20"/>
      <c r="H21" s="16"/>
      <c r="I21" s="122"/>
      <c r="J21" s="122"/>
      <c r="K21" s="16"/>
      <c r="L21" s="16"/>
      <c r="M21" s="21"/>
      <c r="N21" s="22"/>
      <c r="O21" s="22"/>
      <c r="P21" s="16"/>
      <c r="Q21" s="122"/>
      <c r="R21" s="16"/>
      <c r="S21" s="123"/>
      <c r="T21" s="123"/>
      <c r="U21" s="119"/>
      <c r="V21" s="120"/>
      <c r="W21" s="120"/>
      <c r="X21" s="120"/>
      <c r="Y21" s="120"/>
      <c r="Z21" s="120"/>
      <c r="AA21" s="120"/>
      <c r="AB21" s="120"/>
      <c r="AC21" s="120"/>
      <c r="AD21" s="120"/>
      <c r="AE21" s="120"/>
      <c r="AF21" s="120"/>
      <c r="AG21" s="120"/>
      <c r="AH21" s="120"/>
      <c r="AI21" s="120"/>
      <c r="AJ21" s="120"/>
      <c r="AK21" s="120"/>
      <c r="AL21" s="120"/>
      <c r="AM21" s="120"/>
      <c r="AN21" s="120"/>
      <c r="AO21" s="120"/>
    </row>
    <row r="22" spans="1:41" s="121" customFormat="1" ht="12" x14ac:dyDescent="0.15">
      <c r="A22" s="118"/>
      <c r="B22" s="124" t="s">
        <v>44</v>
      </c>
      <c r="C22" s="125"/>
      <c r="D22" s="126"/>
      <c r="E22" s="127"/>
      <c r="F22" s="126"/>
      <c r="G22" s="128"/>
      <c r="H22" s="126"/>
      <c r="I22" s="129"/>
      <c r="J22" s="129"/>
      <c r="K22" s="126"/>
      <c r="L22" s="126"/>
      <c r="M22" s="130"/>
      <c r="N22" s="131"/>
      <c r="O22" s="131"/>
      <c r="P22" s="126"/>
      <c r="Q22" s="129"/>
      <c r="R22" s="126"/>
      <c r="S22" s="126"/>
      <c r="T22" s="126"/>
      <c r="U22" s="119"/>
      <c r="V22" s="120"/>
      <c r="W22" s="120"/>
      <c r="X22" s="120"/>
      <c r="Y22" s="120"/>
      <c r="Z22" s="120"/>
      <c r="AA22" s="120"/>
      <c r="AB22" s="120"/>
      <c r="AC22" s="120"/>
      <c r="AD22" s="120"/>
      <c r="AE22" s="120"/>
      <c r="AF22" s="120"/>
      <c r="AG22" s="120"/>
      <c r="AH22" s="120"/>
      <c r="AI22" s="120"/>
      <c r="AJ22" s="120"/>
      <c r="AK22" s="120"/>
      <c r="AL22" s="120"/>
      <c r="AM22" s="120"/>
      <c r="AN22" s="120"/>
      <c r="AO22" s="120"/>
    </row>
    <row r="23" spans="1:41" s="121" customFormat="1" ht="12" x14ac:dyDescent="0.15">
      <c r="A23" s="118"/>
      <c r="B23" s="87" t="s">
        <v>45</v>
      </c>
      <c r="C23" s="87" t="s">
        <v>30</v>
      </c>
      <c r="D23" s="16"/>
      <c r="E23" s="19"/>
      <c r="F23" s="16">
        <v>1.01E-3</v>
      </c>
      <c r="G23" s="20"/>
      <c r="H23" s="16">
        <v>0.28217999999999999</v>
      </c>
      <c r="I23" s="132"/>
      <c r="J23" s="122">
        <v>-21.3</v>
      </c>
      <c r="K23" s="16"/>
      <c r="L23" s="16"/>
      <c r="M23" s="21"/>
      <c r="N23" s="22"/>
      <c r="O23" s="21">
        <v>2.9</v>
      </c>
      <c r="P23" s="16"/>
      <c r="Q23" s="122"/>
      <c r="R23" s="16"/>
      <c r="S23" s="123"/>
      <c r="T23" s="123"/>
      <c r="U23" s="119"/>
      <c r="V23" s="120"/>
      <c r="W23" s="120"/>
      <c r="X23" s="120"/>
      <c r="Y23" s="120"/>
      <c r="Z23" s="120"/>
      <c r="AA23" s="120"/>
      <c r="AB23" s="120"/>
      <c r="AC23" s="120"/>
      <c r="AD23" s="120"/>
      <c r="AE23" s="120"/>
      <c r="AF23" s="120"/>
      <c r="AG23" s="120"/>
      <c r="AH23" s="120"/>
      <c r="AI23" s="120"/>
      <c r="AJ23" s="120"/>
      <c r="AK23" s="120"/>
      <c r="AL23" s="120"/>
      <c r="AM23" s="120"/>
      <c r="AN23" s="120"/>
      <c r="AO23" s="120"/>
    </row>
    <row r="24" spans="1:41" s="121" customFormat="1" ht="12" x14ac:dyDescent="0.15">
      <c r="A24" s="118"/>
      <c r="B24" s="87" t="s">
        <v>46</v>
      </c>
      <c r="C24" s="87" t="s">
        <v>47</v>
      </c>
      <c r="D24" s="16"/>
      <c r="E24" s="19"/>
      <c r="F24" s="16"/>
      <c r="G24" s="20"/>
      <c r="H24" s="16">
        <v>0.28217999999999999</v>
      </c>
      <c r="I24" s="132" t="s">
        <v>48</v>
      </c>
      <c r="J24" s="122"/>
      <c r="K24" s="16"/>
      <c r="L24" s="16"/>
      <c r="M24" s="21"/>
      <c r="N24" s="22"/>
      <c r="O24" s="21"/>
      <c r="P24" s="133" t="s">
        <v>49</v>
      </c>
      <c r="Q24" s="122"/>
      <c r="R24" s="16"/>
      <c r="S24" s="123"/>
      <c r="T24" s="123"/>
      <c r="U24" s="119"/>
      <c r="V24" s="120"/>
      <c r="W24" s="120"/>
      <c r="X24" s="120"/>
      <c r="Y24" s="120"/>
      <c r="Z24" s="120"/>
      <c r="AA24" s="120"/>
      <c r="AB24" s="120"/>
      <c r="AC24" s="120"/>
      <c r="AD24" s="120"/>
      <c r="AE24" s="120"/>
      <c r="AF24" s="120"/>
      <c r="AG24" s="120"/>
      <c r="AH24" s="120"/>
      <c r="AI24" s="120"/>
      <c r="AJ24" s="120"/>
      <c r="AK24" s="120"/>
      <c r="AL24" s="120"/>
      <c r="AM24" s="120"/>
      <c r="AN24" s="120"/>
      <c r="AO24" s="120"/>
    </row>
    <row r="25" spans="1:41" s="121" customFormat="1" ht="12" x14ac:dyDescent="0.15">
      <c r="A25" s="118"/>
      <c r="B25" s="87" t="s">
        <v>50</v>
      </c>
      <c r="C25" s="87" t="s">
        <v>30</v>
      </c>
      <c r="D25" s="16"/>
      <c r="E25" s="19"/>
      <c r="F25" s="16"/>
      <c r="G25" s="20"/>
      <c r="H25" s="16">
        <v>0.28216000000000002</v>
      </c>
      <c r="I25" s="132"/>
      <c r="J25" s="122"/>
      <c r="K25" s="16"/>
      <c r="L25" s="16"/>
      <c r="M25" s="21"/>
      <c r="N25" s="22"/>
      <c r="O25" s="21"/>
      <c r="P25" s="16"/>
      <c r="Q25" s="122"/>
      <c r="R25" s="16"/>
      <c r="S25" s="123"/>
      <c r="T25" s="123"/>
      <c r="U25" s="119"/>
      <c r="V25" s="120"/>
      <c r="W25" s="120"/>
      <c r="X25" s="120"/>
      <c r="Y25" s="120"/>
      <c r="Z25" s="120"/>
      <c r="AA25" s="120"/>
      <c r="AB25" s="120"/>
      <c r="AC25" s="120"/>
      <c r="AD25" s="120"/>
      <c r="AE25" s="120"/>
      <c r="AF25" s="120"/>
      <c r="AG25" s="120"/>
      <c r="AH25" s="120"/>
      <c r="AI25" s="120"/>
      <c r="AJ25" s="120"/>
      <c r="AK25" s="120"/>
      <c r="AL25" s="120"/>
      <c r="AM25" s="120"/>
      <c r="AN25" s="120"/>
      <c r="AO25" s="120"/>
    </row>
    <row r="26" spans="1:41" x14ac:dyDescent="0.15">
      <c r="A26" s="15"/>
      <c r="B26" s="87"/>
      <c r="C26" s="87"/>
      <c r="D26" s="16"/>
      <c r="E26" s="19"/>
      <c r="F26" s="16"/>
      <c r="G26" s="20"/>
      <c r="H26" s="16"/>
      <c r="I26" s="132"/>
      <c r="J26" s="122"/>
      <c r="K26" s="16"/>
      <c r="L26" s="16"/>
      <c r="M26" s="21"/>
      <c r="N26" s="22"/>
      <c r="O26" s="21"/>
      <c r="P26" s="16"/>
      <c r="Q26" s="122"/>
      <c r="R26" s="16"/>
      <c r="S26" s="123"/>
      <c r="T26" s="123"/>
      <c r="U26" s="26"/>
    </row>
    <row r="27" spans="1:41" s="52" customFormat="1" x14ac:dyDescent="0.15">
      <c r="A27" s="36"/>
      <c r="B27" s="134"/>
      <c r="C27" s="135"/>
      <c r="D27" s="136"/>
      <c r="E27" s="136"/>
      <c r="F27" s="137"/>
      <c r="G27" s="137"/>
      <c r="H27" s="138"/>
      <c r="I27" s="138"/>
      <c r="J27" s="139"/>
      <c r="K27" s="140"/>
      <c r="L27" s="141"/>
      <c r="M27" s="141"/>
      <c r="N27" s="141"/>
      <c r="O27" s="141"/>
      <c r="P27" s="136"/>
      <c r="Q27" s="142"/>
      <c r="R27" s="139"/>
      <c r="S27" s="143"/>
      <c r="T27" s="143"/>
      <c r="U27" s="50"/>
      <c r="V27" s="51"/>
      <c r="W27" s="51"/>
      <c r="X27" s="51"/>
      <c r="Y27" s="51"/>
      <c r="Z27" s="51"/>
      <c r="AA27" s="51"/>
      <c r="AB27" s="51"/>
      <c r="AC27" s="51"/>
      <c r="AD27" s="51"/>
      <c r="AE27" s="51"/>
      <c r="AF27" s="51"/>
      <c r="AG27" s="51"/>
      <c r="AH27" s="51"/>
      <c r="AI27" s="51"/>
      <c r="AJ27" s="51"/>
      <c r="AK27" s="51"/>
      <c r="AL27" s="51"/>
      <c r="AM27" s="51"/>
      <c r="AN27" s="51"/>
      <c r="AO27" s="51"/>
    </row>
    <row r="28" spans="1:41" s="52" customFormat="1" x14ac:dyDescent="0.15">
      <c r="A28" s="36"/>
      <c r="B28" s="144" t="s">
        <v>51</v>
      </c>
      <c r="C28" s="145"/>
      <c r="D28" s="146"/>
      <c r="E28" s="146"/>
      <c r="F28" s="147"/>
      <c r="G28" s="147"/>
      <c r="H28" s="148"/>
      <c r="I28" s="148"/>
      <c r="J28" s="149"/>
      <c r="K28" s="150"/>
      <c r="L28" s="151"/>
      <c r="M28" s="151"/>
      <c r="N28" s="151"/>
      <c r="O28" s="151"/>
      <c r="P28" s="146"/>
      <c r="Q28" s="152"/>
      <c r="R28" s="149"/>
      <c r="S28" s="153"/>
      <c r="T28" s="153"/>
      <c r="U28" s="50"/>
      <c r="V28" s="51"/>
      <c r="W28" s="51"/>
      <c r="X28" s="51"/>
      <c r="Y28" s="51"/>
      <c r="Z28" s="51"/>
      <c r="AA28" s="51"/>
      <c r="AB28" s="51"/>
      <c r="AC28" s="51"/>
      <c r="AD28" s="51"/>
      <c r="AE28" s="51"/>
      <c r="AF28" s="51"/>
      <c r="AG28" s="51"/>
      <c r="AH28" s="51"/>
      <c r="AI28" s="51"/>
      <c r="AJ28" s="51"/>
      <c r="AK28" s="51"/>
      <c r="AL28" s="51"/>
      <c r="AM28" s="51"/>
      <c r="AN28" s="51"/>
      <c r="AO28" s="51"/>
    </row>
    <row r="29" spans="1:41" x14ac:dyDescent="0.15">
      <c r="A29" s="15"/>
      <c r="B29" s="154" t="s">
        <v>52</v>
      </c>
      <c r="C29" s="155"/>
      <c r="D29" s="156"/>
      <c r="E29" s="156"/>
      <c r="F29" s="157"/>
      <c r="G29" s="157"/>
      <c r="H29" s="158"/>
      <c r="I29" s="158"/>
      <c r="J29" s="159"/>
      <c r="K29" s="160"/>
      <c r="L29" s="161"/>
      <c r="M29" s="161"/>
      <c r="N29" s="161"/>
      <c r="O29" s="161"/>
      <c r="P29" s="156"/>
      <c r="Q29" s="162"/>
      <c r="R29" s="159"/>
      <c r="S29" s="163"/>
      <c r="T29" s="25"/>
      <c r="U29" s="26"/>
    </row>
    <row r="30" spans="1:41" ht="15" x14ac:dyDescent="0.15">
      <c r="A30" s="15"/>
      <c r="B30" s="154" t="s">
        <v>53</v>
      </c>
      <c r="C30" s="23"/>
      <c r="D30" s="164"/>
      <c r="E30" s="164"/>
      <c r="F30" s="165"/>
      <c r="G30" s="165"/>
      <c r="H30" s="166"/>
      <c r="I30" s="166"/>
      <c r="J30" s="24"/>
      <c r="K30" s="167"/>
      <c r="L30" s="168"/>
      <c r="M30" s="168"/>
      <c r="N30" s="168"/>
      <c r="O30" s="168"/>
      <c r="P30" s="164"/>
      <c r="Q30" s="169"/>
      <c r="R30" s="24"/>
      <c r="S30" s="25"/>
      <c r="T30" s="25"/>
      <c r="U30" s="26"/>
    </row>
    <row r="31" spans="1:41" x14ac:dyDescent="0.15">
      <c r="A31" s="15"/>
      <c r="B31" s="154" t="s">
        <v>54</v>
      </c>
      <c r="C31" s="23"/>
      <c r="D31" s="164"/>
      <c r="E31" s="164"/>
      <c r="F31" s="165"/>
      <c r="G31" s="165"/>
      <c r="H31" s="166"/>
      <c r="I31" s="166"/>
      <c r="J31" s="24"/>
      <c r="K31" s="167"/>
      <c r="L31" s="168"/>
      <c r="M31" s="168"/>
      <c r="N31" s="168"/>
      <c r="O31" s="168"/>
      <c r="P31" s="164"/>
      <c r="Q31" s="169"/>
      <c r="R31" s="24"/>
      <c r="S31" s="25"/>
      <c r="T31" s="25"/>
      <c r="U31" s="26"/>
    </row>
    <row r="32" spans="1:41" ht="15" x14ac:dyDescent="0.15">
      <c r="A32" s="15"/>
      <c r="B32" s="154" t="s">
        <v>55</v>
      </c>
      <c r="C32" s="23"/>
      <c r="D32" s="164"/>
      <c r="E32" s="164"/>
      <c r="F32" s="165"/>
      <c r="G32" s="165"/>
      <c r="H32" s="166"/>
      <c r="I32" s="166"/>
      <c r="J32" s="24"/>
      <c r="K32" s="167"/>
      <c r="L32" s="168"/>
      <c r="M32" s="168"/>
      <c r="N32" s="168"/>
      <c r="O32" s="168"/>
      <c r="P32" s="164"/>
      <c r="Q32" s="169"/>
      <c r="R32" s="24"/>
      <c r="S32" s="25"/>
      <c r="T32" s="25"/>
      <c r="U32" s="26"/>
    </row>
    <row r="33" spans="1:43" ht="15" x14ac:dyDescent="0.15">
      <c r="A33" s="15"/>
      <c r="B33" s="154" t="s">
        <v>56</v>
      </c>
      <c r="C33" s="170"/>
      <c r="D33" s="164"/>
      <c r="E33" s="164"/>
      <c r="F33" s="165"/>
      <c r="G33" s="165"/>
      <c r="H33" s="166"/>
      <c r="I33" s="166"/>
      <c r="J33" s="24"/>
      <c r="K33" s="167"/>
      <c r="L33" s="168"/>
      <c r="M33" s="168"/>
      <c r="N33" s="168"/>
      <c r="O33" s="168"/>
      <c r="P33" s="164"/>
      <c r="Q33" s="169"/>
      <c r="R33" s="24"/>
      <c r="S33" s="25"/>
      <c r="T33" s="25"/>
      <c r="U33" s="26"/>
    </row>
    <row r="34" spans="1:43" ht="15" x14ac:dyDescent="0.15">
      <c r="A34" s="15"/>
      <c r="B34" s="154" t="s">
        <v>57</v>
      </c>
      <c r="C34" s="170"/>
      <c r="D34" s="164"/>
      <c r="E34" s="164"/>
      <c r="F34" s="165"/>
      <c r="G34" s="165"/>
      <c r="H34" s="166"/>
      <c r="I34" s="166"/>
      <c r="J34" s="24"/>
      <c r="K34" s="167"/>
      <c r="L34" s="168"/>
      <c r="M34" s="168"/>
      <c r="N34" s="168"/>
      <c r="O34" s="168"/>
      <c r="P34" s="164"/>
      <c r="Q34" s="169"/>
      <c r="R34" s="24"/>
      <c r="S34" s="25"/>
      <c r="T34" s="25"/>
      <c r="U34" s="26"/>
    </row>
    <row r="35" spans="1:43" x14ac:dyDescent="0.15">
      <c r="A35" s="15"/>
      <c r="B35" s="154" t="s">
        <v>58</v>
      </c>
      <c r="C35" s="170"/>
      <c r="D35" s="164"/>
      <c r="E35" s="164"/>
      <c r="F35" s="165"/>
      <c r="G35" s="165"/>
      <c r="H35" s="166"/>
      <c r="I35" s="166"/>
      <c r="J35" s="24"/>
      <c r="K35" s="167"/>
      <c r="L35" s="168"/>
      <c r="M35" s="168"/>
      <c r="N35" s="168"/>
      <c r="O35" s="168"/>
      <c r="P35" s="164"/>
      <c r="Q35" s="169"/>
      <c r="R35" s="24"/>
      <c r="S35" s="25"/>
      <c r="T35" s="25"/>
      <c r="U35" s="26"/>
    </row>
    <row r="36" spans="1:43" x14ac:dyDescent="0.15">
      <c r="A36" s="15"/>
      <c r="B36" s="171" t="s">
        <v>59</v>
      </c>
      <c r="C36" s="23"/>
      <c r="D36" s="164"/>
      <c r="E36" s="164"/>
      <c r="F36" s="165"/>
      <c r="G36" s="165"/>
      <c r="H36" s="166"/>
      <c r="I36" s="166"/>
      <c r="J36" s="24"/>
      <c r="K36" s="167"/>
      <c r="L36" s="168"/>
      <c r="M36" s="168"/>
      <c r="N36" s="168"/>
      <c r="O36" s="168"/>
      <c r="P36" s="164"/>
      <c r="Q36" s="169"/>
      <c r="R36" s="24"/>
      <c r="S36" s="25"/>
      <c r="T36" s="25"/>
      <c r="U36" s="26"/>
    </row>
    <row r="37" spans="1:43" s="183" customFormat="1" ht="20" customHeight="1" x14ac:dyDescent="0.15">
      <c r="A37" s="15"/>
      <c r="B37" s="172"/>
      <c r="C37" s="172"/>
      <c r="D37" s="173"/>
      <c r="E37" s="173"/>
      <c r="F37" s="174"/>
      <c r="G37" s="174"/>
      <c r="H37" s="175"/>
      <c r="I37" s="176"/>
      <c r="J37" s="177"/>
      <c r="K37" s="178"/>
      <c r="L37" s="179"/>
      <c r="M37" s="179"/>
      <c r="N37" s="179"/>
      <c r="O37" s="179"/>
      <c r="P37" s="180"/>
      <c r="Q37" s="181"/>
      <c r="R37" s="177"/>
      <c r="S37" s="182"/>
      <c r="T37" s="182"/>
      <c r="U37" s="182"/>
      <c r="W37" s="184"/>
      <c r="X37" s="185"/>
      <c r="Y37" s="185"/>
      <c r="Z37" s="185"/>
      <c r="AA37" s="185"/>
      <c r="AB37" s="185"/>
      <c r="AC37" s="185"/>
      <c r="AD37" s="185"/>
      <c r="AE37" s="185"/>
      <c r="AF37" s="185"/>
      <c r="AG37" s="185"/>
      <c r="AH37" s="185"/>
      <c r="AI37" s="185"/>
      <c r="AJ37" s="185"/>
      <c r="AK37" s="185"/>
      <c r="AL37" s="185"/>
      <c r="AM37" s="185"/>
      <c r="AN37" s="185"/>
      <c r="AO37" s="185"/>
      <c r="AP37" s="185"/>
      <c r="AQ37" s="185"/>
    </row>
    <row r="38" spans="1:43" s="203" customFormat="1" ht="21" x14ac:dyDescent="0.15">
      <c r="A38" s="186" t="s">
        <v>60</v>
      </c>
      <c r="B38" s="187" t="s">
        <v>61</v>
      </c>
      <c r="C38" s="187" t="s">
        <v>62</v>
      </c>
      <c r="D38" s="187" t="s">
        <v>16</v>
      </c>
      <c r="E38" s="187" t="s">
        <v>17</v>
      </c>
      <c r="F38" s="188" t="s">
        <v>63</v>
      </c>
      <c r="G38" s="189" t="s">
        <v>64</v>
      </c>
      <c r="H38" s="190" t="s">
        <v>65</v>
      </c>
      <c r="I38" s="189" t="s">
        <v>64</v>
      </c>
      <c r="J38" s="191" t="s">
        <v>66</v>
      </c>
      <c r="K38" s="192" t="s">
        <v>67</v>
      </c>
      <c r="L38" s="193" t="s">
        <v>68</v>
      </c>
      <c r="M38" s="194" t="s">
        <v>69</v>
      </c>
      <c r="N38" s="194" t="s">
        <v>70</v>
      </c>
      <c r="O38" s="195" t="s">
        <v>71</v>
      </c>
      <c r="P38" s="196" t="s">
        <v>72</v>
      </c>
      <c r="Q38" s="197" t="s">
        <v>73</v>
      </c>
      <c r="R38" s="198" t="s">
        <v>74</v>
      </c>
      <c r="S38" s="194" t="s">
        <v>75</v>
      </c>
      <c r="T38" s="199" t="s">
        <v>76</v>
      </c>
      <c r="U38" s="200" t="s">
        <v>77</v>
      </c>
      <c r="V38" s="201" t="s">
        <v>78</v>
      </c>
      <c r="W38" s="286"/>
      <c r="X38" s="202"/>
      <c r="Y38" s="202"/>
      <c r="Z38" s="202"/>
      <c r="AA38" s="202"/>
      <c r="AB38" s="202"/>
      <c r="AC38" s="202"/>
      <c r="AD38" s="202"/>
      <c r="AE38" s="202"/>
      <c r="AF38" s="202"/>
      <c r="AG38" s="202"/>
      <c r="AH38" s="202"/>
      <c r="AI38" s="202"/>
      <c r="AJ38" s="202"/>
      <c r="AK38" s="202"/>
      <c r="AL38" s="202"/>
      <c r="AM38" s="202"/>
      <c r="AN38" s="202"/>
      <c r="AO38" s="202"/>
      <c r="AP38" s="202"/>
      <c r="AQ38" s="202"/>
    </row>
    <row r="39" spans="1:43" s="203" customFormat="1" x14ac:dyDescent="0.15">
      <c r="A39" s="204" t="s">
        <v>79</v>
      </c>
      <c r="B39" s="205" t="s">
        <v>80</v>
      </c>
      <c r="C39" s="206"/>
      <c r="D39" s="206" t="s">
        <v>81</v>
      </c>
      <c r="E39" s="206" t="s">
        <v>82</v>
      </c>
      <c r="F39" s="207">
        <f>(D39/E39)*0.1418</f>
        <v>1.2472460732984294E-3</v>
      </c>
      <c r="G39" s="206" t="s">
        <v>83</v>
      </c>
      <c r="H39" s="208">
        <v>0.28101999999999999</v>
      </c>
      <c r="I39" s="206" t="s">
        <v>83</v>
      </c>
      <c r="J39" s="209">
        <f>(H39-$H$11)/$H$11*10000</f>
        <v>-62.414908853016122</v>
      </c>
      <c r="K39" s="209">
        <f>2*(I39/H$11)*10^4</f>
        <v>0.70725109181887302</v>
      </c>
      <c r="L39" s="210">
        <f>(0.53562*(10^6)*LN((H39-$H$11)/(F39-$F$11)+1))/10000</f>
        <v>2.845146240058654</v>
      </c>
      <c r="M39" s="210">
        <f>(0.53562*(10^6)*LN((H39-$H$5)/(F39-$F$5)+1))/10000</f>
        <v>3.0869792870676434</v>
      </c>
      <c r="N39" s="210">
        <f>(0.53562*(10^6)*LN((H39-$H$6)/(F39-$F$6)+1))/10000</f>
        <v>3.175427125453254</v>
      </c>
      <c r="O39" s="211">
        <v>2.8879999999999999</v>
      </c>
      <c r="P39" s="212">
        <v>4.0000000000000001E-3</v>
      </c>
      <c r="Q39" s="213">
        <f>H39-F39*((EXP(0.01867*O39)-1))</f>
        <v>0.28095090372853981</v>
      </c>
      <c r="R39" s="214">
        <f>((H39-F39*((EXP(0.01867*O39))-1))/($H$11-$F$11*((EXP(0.01867*O39))-1))-1)*10^4</f>
        <v>0.9722377467191734</v>
      </c>
      <c r="S39" s="209">
        <f>ABS((((H39-(F39)*((EXP(0.01867*O39))-1))/($H$11-$F$11*((EXP(0.01867*O39))-1))-1)*10^4)-(((H39-(F39+2*G39)*((EXP(0.01867*O39))-1))/($H$11-$F$11*((EXP(0.01867*O39))-1))-1)*10^4))+(K39)+(P39*23.45)</f>
        <v>0.84049175886673611</v>
      </c>
      <c r="T39" s="210">
        <f>(1/0.01867)*LN(((V39-0.28324)/(U$42-0.0387))+1)</f>
        <v>3.2525744303776678</v>
      </c>
      <c r="U39" s="215">
        <f>F$19</f>
        <v>1.8684210526315789E-2</v>
      </c>
      <c r="V39" s="216">
        <f>Q39+(0.0187*(EXP(0.01867*O39)-1))</f>
        <v>0.28198686632162173</v>
      </c>
      <c r="W39" s="287"/>
      <c r="X39" s="202"/>
      <c r="Y39" s="202"/>
      <c r="Z39" s="202"/>
      <c r="AA39" s="202"/>
      <c r="AB39" s="202"/>
      <c r="AC39" s="202"/>
      <c r="AD39" s="202"/>
      <c r="AE39" s="202"/>
      <c r="AF39" s="202"/>
      <c r="AG39" s="202"/>
      <c r="AH39" s="202"/>
      <c r="AI39" s="202"/>
      <c r="AJ39" s="202"/>
      <c r="AK39" s="202"/>
      <c r="AL39" s="202"/>
      <c r="AM39" s="202"/>
      <c r="AN39" s="202"/>
      <c r="AO39" s="202"/>
      <c r="AP39" s="202"/>
      <c r="AQ39" s="202"/>
    </row>
    <row r="40" spans="1:43" s="203" customFormat="1" x14ac:dyDescent="0.15">
      <c r="A40" s="204" t="s">
        <v>84</v>
      </c>
      <c r="B40" s="217" t="s">
        <v>85</v>
      </c>
      <c r="C40" s="204"/>
      <c r="D40" s="212"/>
      <c r="E40" s="212"/>
      <c r="F40" s="207" t="e">
        <f>(D40/E40)*0.1418</f>
        <v>#DIV/0!</v>
      </c>
      <c r="G40" s="218">
        <v>8.3999999999999995E-5</v>
      </c>
      <c r="H40" s="208">
        <v>0.28033999999999998</v>
      </c>
      <c r="I40" s="208">
        <v>1.0000000000000001E-5</v>
      </c>
      <c r="J40" s="209">
        <f>(H40-$H$11)/$H$11*10000</f>
        <v>-86.461445974858293</v>
      </c>
      <c r="K40" s="209">
        <f>2*(I40/H$11)*10^4</f>
        <v>0.70725109181887302</v>
      </c>
      <c r="L40" s="210" t="e">
        <f>(0.53562*(10^6)*LN((H40-$H$11)/(F40-$F$11)+1))/10000</f>
        <v>#DIV/0!</v>
      </c>
      <c r="M40" s="210" t="e">
        <f t="shared" ref="M40:M41" si="1">(0.53562*(10^6)*LN((H40-$H$5)/(F40-$F$5)+1))/10000</f>
        <v>#DIV/0!</v>
      </c>
      <c r="N40" s="210" t="e">
        <f t="shared" ref="N40:N41" si="2">(0.53562*(10^6)*LN((H40-$H$6)/(F40-$F$6)+1))/10000</f>
        <v>#DIV/0!</v>
      </c>
      <c r="O40" s="211">
        <v>3.4990000000000001</v>
      </c>
      <c r="P40" s="212">
        <v>1.2E-2</v>
      </c>
      <c r="Q40" s="213" t="e">
        <f>H40-F40*((EXP(0.01867*O40)-1))</f>
        <v>#DIV/0!</v>
      </c>
      <c r="R40" s="214" t="e">
        <f>((H40-F40*((EXP(0.01867*O40))-1))/($H$11-$F$11*((EXP(0.01867*O40))-1))-1)*10^4</f>
        <v>#DIV/0!</v>
      </c>
      <c r="S40" s="209" t="e">
        <f>ABS((((H40-(F40)*((EXP(0.01867*O40))-1))/($H$11-$F$11*((EXP(0.01867*O40))-1))-1)*10^4)-(((H40-(F40+2*G40)*((EXP(0.01867*O40))-1))/($H$11-$F$11*((EXP(0.01867*O40))-1))-1)*10^4))+(K40)+(P40*23.45)</f>
        <v>#DIV/0!</v>
      </c>
      <c r="T40" s="210" t="e">
        <f>(1/0.01867)*LN(((V40-0.28324)/(U$42-0.0387))+1)</f>
        <v>#DIV/0!</v>
      </c>
      <c r="U40" s="215">
        <f>F$19</f>
        <v>1.8684210526315789E-2</v>
      </c>
      <c r="V40" s="216" t="e">
        <f>Q40+(0.0187*(EXP(0.01867*O40)-1))</f>
        <v>#DIV/0!</v>
      </c>
      <c r="W40" s="219"/>
      <c r="X40" s="202"/>
      <c r="Y40" s="202"/>
      <c r="Z40" s="202"/>
      <c r="AA40" s="202"/>
      <c r="AB40" s="202"/>
      <c r="AC40" s="202"/>
      <c r="AD40" s="202"/>
      <c r="AE40" s="202"/>
      <c r="AF40" s="202"/>
      <c r="AG40" s="202"/>
      <c r="AH40" s="202"/>
      <c r="AI40" s="202"/>
      <c r="AJ40" s="202"/>
      <c r="AK40" s="202"/>
      <c r="AL40" s="202"/>
      <c r="AM40" s="202"/>
      <c r="AN40" s="202"/>
      <c r="AO40" s="202"/>
      <c r="AP40" s="202"/>
      <c r="AQ40" s="202"/>
    </row>
    <row r="41" spans="1:43" s="222" customFormat="1" x14ac:dyDescent="0.15">
      <c r="A41" s="204" t="s">
        <v>84</v>
      </c>
      <c r="B41" s="217" t="s">
        <v>86</v>
      </c>
      <c r="C41" s="204"/>
      <c r="D41" s="212"/>
      <c r="E41" s="212"/>
      <c r="F41" s="207">
        <v>6.9999999999999999E-4</v>
      </c>
      <c r="G41" s="218">
        <v>1E-4</v>
      </c>
      <c r="H41" s="208">
        <v>0.28214699999999998</v>
      </c>
      <c r="I41" s="208">
        <v>1.66E-4</v>
      </c>
      <c r="J41" s="209">
        <f>(H41-$H$11)/$H$11*10000</f>
        <v>-22.561309829023021</v>
      </c>
      <c r="K41" s="209">
        <f>2*(I41/H$11)*10^4</f>
        <v>11.74036812419329</v>
      </c>
      <c r="L41" s="210">
        <f t="shared" ref="L41" si="3">(0.53562*(10^6)*LN((H41-$H$11)/(F41-$F$11)+1))/10000</f>
        <v>1.0287367615435199</v>
      </c>
      <c r="M41" s="210">
        <f t="shared" si="1"/>
        <v>1.5201733347597459</v>
      </c>
      <c r="N41" s="210">
        <f t="shared" si="2"/>
        <v>1.701815468213417</v>
      </c>
      <c r="O41" s="211">
        <v>0.93</v>
      </c>
      <c r="P41" s="212">
        <v>0.01</v>
      </c>
      <c r="Q41" s="213">
        <f>H41-F41*((EXP(0.01867*O41)-1))</f>
        <v>0.28213473969960434</v>
      </c>
      <c r="R41" s="214">
        <f>((H41-F41*((EXP(0.01867*O41))-1))/($H$11-$F$11*((EXP(0.01867*O41))-1))-1)*10^4</f>
        <v>-2.1887542964860174</v>
      </c>
      <c r="S41" s="209">
        <f>ABS((((H41-(F41)*((EXP(0.01867*O41))-1))/($H$11-$F$11*((EXP(0.01867*O41))-1))-1)*10^4)-(((H41-(F41+2*G41)*((EXP(0.01867*O41))-1))/($H$11-$F$11*((EXP(0.01867*O41))-1))-1)*10^4))+(K41)+(P41*23.45)</f>
        <v>12.09899946178655</v>
      </c>
      <c r="T41" s="210">
        <f>(1/0.01867)*LN(((V41-0.28324)/(U$42-0.0387))+1)</f>
        <v>2.0417881879344977</v>
      </c>
      <c r="U41" s="215">
        <f>F$19</f>
        <v>1.8684210526315789E-2</v>
      </c>
      <c r="V41" s="216">
        <f>Q41+(0.0187*(EXP(0.01867*O41)-1))</f>
        <v>0.28246226486731674</v>
      </c>
      <c r="W41" s="220"/>
      <c r="X41" s="27"/>
      <c r="Y41" s="221"/>
      <c r="Z41" s="221"/>
      <c r="AA41" s="221"/>
      <c r="AB41" s="221"/>
      <c r="AC41" s="221"/>
      <c r="AD41" s="221"/>
      <c r="AE41" s="221"/>
      <c r="AF41" s="221"/>
      <c r="AG41" s="221"/>
      <c r="AH41" s="221"/>
      <c r="AI41" s="221"/>
      <c r="AJ41" s="221"/>
      <c r="AK41" s="221"/>
      <c r="AL41" s="221"/>
      <c r="AM41" s="221"/>
      <c r="AN41" s="221"/>
      <c r="AO41" s="221"/>
      <c r="AP41" s="221"/>
      <c r="AQ41" s="221"/>
    </row>
    <row r="42" spans="1:43" s="236" customFormat="1" x14ac:dyDescent="0.15">
      <c r="A42" s="223" t="s">
        <v>87</v>
      </c>
      <c r="B42" s="224"/>
      <c r="C42" s="224"/>
      <c r="D42" s="225"/>
      <c r="E42" s="225"/>
      <c r="F42" s="226"/>
      <c r="G42" s="227"/>
      <c r="H42" s="228"/>
      <c r="I42" s="228"/>
      <c r="J42" s="229"/>
      <c r="K42" s="229"/>
      <c r="L42" s="230"/>
      <c r="M42" s="230"/>
      <c r="N42" s="230"/>
      <c r="O42" s="230"/>
      <c r="P42" s="225"/>
      <c r="Q42" s="228"/>
      <c r="R42" s="231"/>
      <c r="S42" s="229"/>
      <c r="T42" s="232"/>
      <c r="U42" s="233">
        <f>F$19</f>
        <v>1.8684210526315789E-2</v>
      </c>
      <c r="V42" s="216"/>
      <c r="W42" s="234"/>
      <c r="X42" s="235"/>
      <c r="Y42" s="235"/>
      <c r="Z42" s="235"/>
      <c r="AA42" s="235"/>
      <c r="AB42" s="235"/>
      <c r="AC42" s="235"/>
      <c r="AD42" s="235"/>
      <c r="AE42" s="235"/>
      <c r="AF42" s="235"/>
      <c r="AG42" s="235"/>
      <c r="AH42" s="235"/>
      <c r="AI42" s="235"/>
      <c r="AJ42" s="235"/>
      <c r="AK42" s="235"/>
      <c r="AL42" s="235"/>
      <c r="AM42" s="235"/>
      <c r="AN42" s="235"/>
      <c r="AO42" s="235"/>
      <c r="AP42" s="235"/>
      <c r="AQ42" s="235"/>
    </row>
    <row r="43" spans="1:43" x14ac:dyDescent="0.15">
      <c r="A43" s="237" t="s">
        <v>88</v>
      </c>
      <c r="B43" s="236"/>
      <c r="C43" s="238"/>
      <c r="D43" s="239"/>
      <c r="E43" s="239"/>
      <c r="F43" s="239"/>
      <c r="G43" s="239"/>
      <c r="H43" s="239"/>
      <c r="I43" s="239"/>
      <c r="J43" s="234"/>
      <c r="K43" s="234"/>
      <c r="L43" s="240"/>
      <c r="M43" s="241"/>
      <c r="N43" s="241"/>
      <c r="O43" s="240"/>
      <c r="P43" s="242"/>
      <c r="Q43" s="243"/>
      <c r="R43" s="244"/>
      <c r="S43" s="242"/>
      <c r="T43" s="240"/>
      <c r="U43" s="245"/>
      <c r="V43" s="243"/>
      <c r="AP43" s="27"/>
    </row>
    <row r="44" spans="1:43" customFormat="1" ht="16" x14ac:dyDescent="0.2">
      <c r="A44" t="s">
        <v>89</v>
      </c>
      <c r="B44" s="27"/>
      <c r="C44" s="246">
        <v>8.1561867536812369E-2</v>
      </c>
      <c r="D44" s="247"/>
      <c r="E44" s="247"/>
      <c r="F44" s="248">
        <v>7.6492360000000002E-4</v>
      </c>
      <c r="G44" s="248">
        <v>3.9999999999999998E-6</v>
      </c>
      <c r="H44" s="248">
        <v>0.28237400000000001</v>
      </c>
      <c r="I44" s="248">
        <v>4.6999999999999997E-5</v>
      </c>
      <c r="J44" s="234">
        <f>(H44-$H$11)/$H$11*10000</f>
        <v>-14.534009936877652</v>
      </c>
      <c r="K44" s="234">
        <f t="shared" ref="K44:K108" si="4">2*(I44/H$11)*10^4</f>
        <v>3.324080131548703</v>
      </c>
      <c r="L44" s="240">
        <f t="shared" ref="L44:L108" si="5">(0.53562*(10^6)*LN((H44-$H$11)/(F44-$F$11)+1))/10000</f>
        <v>0.66627971622246018</v>
      </c>
      <c r="M44" s="241">
        <f t="shared" ref="M44:M108" si="6">(0.53562*(10^6)*LN((H44-$H$5)/(F44-$F$5)+1))/10000</f>
        <v>1.2100318845261731</v>
      </c>
      <c r="N44" s="241">
        <f t="shared" ref="N44:N108" si="7">(0.53562*(10^6)*LN((H44-$H$6)/(F44-$F$6)+1))/10000</f>
        <v>1.4109915621503384</v>
      </c>
      <c r="O44" s="249">
        <v>2.92E-2</v>
      </c>
      <c r="P44" s="249">
        <v>1.9E-3</v>
      </c>
      <c r="Q44" s="243">
        <f t="shared" ref="Q44:Q108" si="8">H44-F44*((EXP(0.01867*O44)-1))</f>
        <v>0.28237358287750081</v>
      </c>
      <c r="R44" s="244">
        <f t="shared" ref="R44:R108" si="9">((H44-F44*((EXP(0.01867*O44))-1))/($H$11-$F$11*((EXP(0.01867*O44))-1))-1)*10^4</f>
        <v>-13.901730629987119</v>
      </c>
      <c r="S44" s="242">
        <f t="shared" ref="S44:S108" si="10">ABS((((H44-(F44)*((EXP(0.01867*O44))-1))/($H$11-$F$11*((EXP(0.01867*O44))-1))-1)*10^4)-(((H44-(F44+2*G44)*((EXP(0.01867*O44))-1))/($H$11-$F$11*((EXP(0.01867*O44))-1))-1)*10^4))+(K44)+(P44*23.45)</f>
        <v>3.368789410724804</v>
      </c>
      <c r="T44" s="240">
        <f t="shared" ref="T44:T108" si="11">(1/0.01867)*LN(((V44-0.28324)/(U$42-0.0387))+1)</f>
        <v>2.2435755353570586</v>
      </c>
      <c r="U44" s="245">
        <f>U$42</f>
        <v>1.8684210526315789E-2</v>
      </c>
      <c r="V44" s="243">
        <f t="shared" ref="V44:V108" si="12">Q44+(0.0187*(EXP(0.01867*O44)-1))</f>
        <v>0.28238378022366128</v>
      </c>
    </row>
    <row r="45" spans="1:43" customFormat="1" ht="16" x14ac:dyDescent="0.2">
      <c r="A45" t="s">
        <v>90</v>
      </c>
      <c r="C45" s="246">
        <v>6.380556567847108E-2</v>
      </c>
      <c r="D45" s="250"/>
      <c r="E45" s="250"/>
      <c r="F45" s="248">
        <v>5.5248160000000005E-4</v>
      </c>
      <c r="G45" s="248">
        <v>1.1999999999999999E-6</v>
      </c>
      <c r="H45" s="248">
        <v>0.28260150000000001</v>
      </c>
      <c r="I45" s="248">
        <v>4.6999999999999997E-5</v>
      </c>
      <c r="J45" s="234">
        <f t="shared" ref="J45:J108" si="13">(H45-$H$11)/$H$11*10000</f>
        <v>-6.4890287674382696</v>
      </c>
      <c r="K45" s="234">
        <f t="shared" si="4"/>
        <v>3.324080131548703</v>
      </c>
      <c r="L45" s="240">
        <f t="shared" si="5"/>
        <v>0.29658627325267878</v>
      </c>
      <c r="M45" s="241">
        <f t="shared" si="6"/>
        <v>0.88984570124478379</v>
      </c>
      <c r="N45" s="241">
        <f t="shared" si="7"/>
        <v>1.1093983948016031</v>
      </c>
      <c r="O45" s="249">
        <v>3.3700000000000001E-2</v>
      </c>
      <c r="P45" s="249">
        <v>2.3999999999999998E-3</v>
      </c>
      <c r="Q45" s="243">
        <f t="shared" si="8"/>
        <v>0.28260115228080207</v>
      </c>
      <c r="R45" s="244">
        <f t="shared" si="9"/>
        <v>-5.7539410063378593</v>
      </c>
      <c r="S45" s="242">
        <f t="shared" si="10"/>
        <v>3.3804135508499078</v>
      </c>
      <c r="T45" s="240">
        <f t="shared" si="11"/>
        <v>1.6523000052173504</v>
      </c>
      <c r="U45" s="245">
        <f t="shared" ref="U45:U108" si="14">U$42</f>
        <v>1.8684210526315789E-2</v>
      </c>
      <c r="V45" s="243">
        <f t="shared" si="12"/>
        <v>0.28261292163022755</v>
      </c>
    </row>
    <row r="46" spans="1:43" customFormat="1" ht="16" x14ac:dyDescent="0.2">
      <c r="A46" t="s">
        <v>91</v>
      </c>
      <c r="C46" s="246">
        <v>8.5955655228544037E-2</v>
      </c>
      <c r="D46" s="250"/>
      <c r="E46" s="250"/>
      <c r="F46" s="248">
        <v>7.6814639999999996E-4</v>
      </c>
      <c r="G46" s="248">
        <v>1.5999999999999999E-6</v>
      </c>
      <c r="H46" s="248">
        <v>0.28245940000000003</v>
      </c>
      <c r="I46" s="248">
        <v>5.0000000000000002E-5</v>
      </c>
      <c r="J46" s="234">
        <f t="shared" si="13"/>
        <v>-11.514047774810596</v>
      </c>
      <c r="K46" s="234">
        <f t="shared" si="4"/>
        <v>3.5362554590943653</v>
      </c>
      <c r="L46" s="240">
        <f t="shared" si="5"/>
        <v>0.52856832325736858</v>
      </c>
      <c r="M46" s="241">
        <f t="shared" si="6"/>
        <v>1.0920049543033035</v>
      </c>
      <c r="N46" s="241">
        <f t="shared" si="7"/>
        <v>1.3002485845006631</v>
      </c>
      <c r="O46" s="249">
        <v>2.9000000000000001E-2</v>
      </c>
      <c r="P46" s="249">
        <v>1.4E-3</v>
      </c>
      <c r="Q46" s="243">
        <f t="shared" si="8"/>
        <v>0.28245898398988467</v>
      </c>
      <c r="R46" s="244">
        <f t="shared" si="9"/>
        <v>-10.885967980390765</v>
      </c>
      <c r="S46" s="242">
        <f t="shared" si="10"/>
        <v>3.5691467479416961</v>
      </c>
      <c r="T46" s="240">
        <f t="shared" si="11"/>
        <v>2.0241491720135696</v>
      </c>
      <c r="U46" s="245">
        <f t="shared" si="14"/>
        <v>1.8684210526315789E-2</v>
      </c>
      <c r="V46" s="243">
        <f t="shared" si="12"/>
        <v>0.2824691114722987</v>
      </c>
    </row>
    <row r="47" spans="1:43" customFormat="1" ht="16" x14ac:dyDescent="0.2">
      <c r="A47" t="s">
        <v>92</v>
      </c>
      <c r="C47" s="246">
        <v>6.8452768783507895E-2</v>
      </c>
      <c r="D47" s="250"/>
      <c r="E47" s="250"/>
      <c r="F47" s="248">
        <v>6.0353550000000005E-4</v>
      </c>
      <c r="G47" s="248">
        <v>8.3999999999999992E-6</v>
      </c>
      <c r="H47" s="248">
        <v>0.28231450000000002</v>
      </c>
      <c r="I47" s="248">
        <v>4.3000000000000002E-5</v>
      </c>
      <c r="J47" s="234">
        <f t="shared" si="13"/>
        <v>-16.63808193503845</v>
      </c>
      <c r="K47" s="234">
        <f t="shared" si="4"/>
        <v>3.0411796948211536</v>
      </c>
      <c r="L47" s="240">
        <f t="shared" si="5"/>
        <v>0.75835214522272887</v>
      </c>
      <c r="M47" s="241">
        <f t="shared" si="6"/>
        <v>1.28676060631065</v>
      </c>
      <c r="N47" s="241">
        <f t="shared" si="7"/>
        <v>1.4822213139200984</v>
      </c>
      <c r="O47" s="249">
        <v>2.1399999999999999E-2</v>
      </c>
      <c r="P47" s="249">
        <v>1.1000000000000001E-3</v>
      </c>
      <c r="Q47" s="243">
        <f t="shared" si="8"/>
        <v>0.28231425881645561</v>
      </c>
      <c r="R47" s="244">
        <f t="shared" si="9"/>
        <v>-16.17256006316903</v>
      </c>
      <c r="S47" s="242">
        <f t="shared" si="10"/>
        <v>3.0672121154154492</v>
      </c>
      <c r="T47" s="240">
        <f t="shared" si="11"/>
        <v>2.4025686612312072</v>
      </c>
      <c r="U47" s="245">
        <f t="shared" si="14"/>
        <v>1.8684210526315789E-2</v>
      </c>
      <c r="V47" s="243">
        <f t="shared" si="12"/>
        <v>0.28232173166980062</v>
      </c>
    </row>
    <row r="48" spans="1:43" customFormat="1" ht="16" x14ac:dyDescent="0.2">
      <c r="A48" t="s">
        <v>93</v>
      </c>
      <c r="C48" s="246">
        <v>0.10111769297123314</v>
      </c>
      <c r="D48" s="250"/>
      <c r="E48" s="250"/>
      <c r="F48" s="248">
        <v>9.0342809999999999E-4</v>
      </c>
      <c r="G48" s="248">
        <v>2.3999999999999999E-6</v>
      </c>
      <c r="H48" s="248">
        <v>0.28264660000000003</v>
      </c>
      <c r="I48" s="248">
        <v>4.8999999999999998E-5</v>
      </c>
      <c r="J48" s="234">
        <f t="shared" si="13"/>
        <v>-4.8941775553859994</v>
      </c>
      <c r="K48" s="234">
        <f t="shared" si="4"/>
        <v>3.4655303499124774</v>
      </c>
      <c r="L48" s="240">
        <f t="shared" si="5"/>
        <v>0.22624194065108563</v>
      </c>
      <c r="M48" s="241">
        <f t="shared" si="6"/>
        <v>0.83510529671736478</v>
      </c>
      <c r="N48" s="241">
        <f t="shared" si="7"/>
        <v>1.0599749479279243</v>
      </c>
      <c r="O48" s="249">
        <v>3.2200000000000006E-2</v>
      </c>
      <c r="P48" s="249">
        <v>1.3000000000000002E-3</v>
      </c>
      <c r="Q48" s="243">
        <f t="shared" si="8"/>
        <v>0.28264605671922866</v>
      </c>
      <c r="R48" s="244">
        <f t="shared" si="9"/>
        <v>-4.1991706103849946</v>
      </c>
      <c r="S48" s="242">
        <f t="shared" si="10"/>
        <v>3.4961174313180283</v>
      </c>
      <c r="T48" s="240">
        <f t="shared" si="11"/>
        <v>1.537022557945221</v>
      </c>
      <c r="U48" s="245">
        <f t="shared" si="14"/>
        <v>1.8684210526315789E-2</v>
      </c>
      <c r="V48" s="243">
        <f t="shared" si="12"/>
        <v>0.28265730205289108</v>
      </c>
    </row>
    <row r="49" spans="1:42" s="251" customFormat="1" ht="15" x14ac:dyDescent="0.2">
      <c r="A49" s="251" t="s">
        <v>93</v>
      </c>
      <c r="C49" s="252">
        <v>7.5784020893473053E-2</v>
      </c>
      <c r="D49" s="253"/>
      <c r="E49" s="253"/>
      <c r="F49" s="254">
        <v>8.330252E-4</v>
      </c>
      <c r="G49" s="254">
        <v>2.7999999999999999E-6</v>
      </c>
      <c r="H49" s="254">
        <v>0.28237109999999999</v>
      </c>
      <c r="I49" s="254">
        <v>5.5000000000000002E-5</v>
      </c>
      <c r="J49" s="255">
        <f t="shared" si="13"/>
        <v>-14.636561345192376</v>
      </c>
      <c r="K49" s="255">
        <f t="shared" si="4"/>
        <v>3.8898810050038013</v>
      </c>
      <c r="L49" s="256">
        <f t="shared" si="5"/>
        <v>0.6723374007438101</v>
      </c>
      <c r="M49" s="257">
        <f t="shared" si="6"/>
        <v>1.2161990365846012</v>
      </c>
      <c r="N49" s="257">
        <f t="shared" si="7"/>
        <v>1.417118835719519</v>
      </c>
      <c r="O49" s="258">
        <v>2.6200000000000001E-2</v>
      </c>
      <c r="P49" s="258">
        <v>1.1999999999999999E-3</v>
      </c>
      <c r="Q49" s="259">
        <f t="shared" si="8"/>
        <v>0.2823706924227154</v>
      </c>
      <c r="R49" s="260">
        <f t="shared" si="9"/>
        <v>-14.070446229789146</v>
      </c>
      <c r="S49" s="261">
        <f t="shared" si="10"/>
        <v>3.9181179016478431</v>
      </c>
      <c r="T49" s="256">
        <f t="shared" si="11"/>
        <v>2.2536812833974982</v>
      </c>
      <c r="U49" s="262">
        <f t="shared" si="14"/>
        <v>1.8684210526315789E-2</v>
      </c>
      <c r="V49" s="259">
        <f t="shared" si="12"/>
        <v>0.28237984184007003</v>
      </c>
    </row>
    <row r="50" spans="1:42" customFormat="1" ht="16" x14ac:dyDescent="0.2">
      <c r="A50" t="s">
        <v>94</v>
      </c>
      <c r="C50" s="246">
        <v>0.11342684251513421</v>
      </c>
      <c r="D50" s="250"/>
      <c r="E50" s="250"/>
      <c r="F50" s="248">
        <v>1.0462570000000001E-3</v>
      </c>
      <c r="G50" s="248">
        <v>5.2000000000000002E-6</v>
      </c>
      <c r="H50" s="248">
        <v>0.28273939999999997</v>
      </c>
      <c r="I50" s="248">
        <v>5.0000000000000002E-5</v>
      </c>
      <c r="J50" s="234">
        <f t="shared" si="13"/>
        <v>-1.6125324893482504</v>
      </c>
      <c r="K50" s="234">
        <f t="shared" si="4"/>
        <v>3.5362554590943653</v>
      </c>
      <c r="L50" s="240">
        <f t="shared" si="5"/>
        <v>7.4975039518663814E-2</v>
      </c>
      <c r="M50" s="241">
        <f t="shared" si="6"/>
        <v>0.70802189502859403</v>
      </c>
      <c r="N50" s="241">
        <f t="shared" si="7"/>
        <v>0.94162608849645735</v>
      </c>
      <c r="O50" s="249">
        <v>3.4599999999999999E-2</v>
      </c>
      <c r="P50" s="249">
        <v>1.8000000000000002E-3</v>
      </c>
      <c r="Q50" s="243">
        <f t="shared" si="8"/>
        <v>0.28273872391846588</v>
      </c>
      <c r="R50" s="244">
        <f t="shared" si="9"/>
        <v>-0.86871511788544353</v>
      </c>
      <c r="S50" s="242">
        <f t="shared" si="10"/>
        <v>3.5787031272595136</v>
      </c>
      <c r="T50" s="240">
        <f t="shared" si="11"/>
        <v>1.2933280645524032</v>
      </c>
      <c r="U50" s="245">
        <f t="shared" si="14"/>
        <v>1.8684210526315789E-2</v>
      </c>
      <c r="V50" s="243">
        <f t="shared" si="12"/>
        <v>0.28275080768439331</v>
      </c>
    </row>
    <row r="51" spans="1:42" ht="16" x14ac:dyDescent="0.2">
      <c r="A51" t="s">
        <v>95</v>
      </c>
      <c r="B51"/>
      <c r="C51" s="246">
        <v>8.7843941005397885E-2</v>
      </c>
      <c r="D51" s="250"/>
      <c r="E51" s="250"/>
      <c r="F51" s="248">
        <v>7.7543899999999995E-4</v>
      </c>
      <c r="G51" s="248">
        <v>3.4999999999999999E-6</v>
      </c>
      <c r="H51" s="248">
        <v>0.28246199999999999</v>
      </c>
      <c r="I51" s="248">
        <v>4.6999999999999997E-5</v>
      </c>
      <c r="J51" s="234">
        <f t="shared" si="13"/>
        <v>-11.422105132875425</v>
      </c>
      <c r="K51" s="234">
        <f t="shared" si="4"/>
        <v>3.324080131548703</v>
      </c>
      <c r="L51" s="240">
        <f t="shared" si="5"/>
        <v>0.52448409157788356</v>
      </c>
      <c r="M51" s="241">
        <f t="shared" si="6"/>
        <v>1.0886118008427068</v>
      </c>
      <c r="N51" s="241">
        <f t="shared" si="7"/>
        <v>1.2971023161513575</v>
      </c>
      <c r="O51" s="249">
        <v>3.0200000000000001E-2</v>
      </c>
      <c r="P51" s="249">
        <v>1.4E-3</v>
      </c>
      <c r="Q51" s="243">
        <f t="shared" si="8"/>
        <v>0.28246156265784428</v>
      </c>
      <c r="R51" s="244">
        <f t="shared" si="9"/>
        <v>-10.768166053215511</v>
      </c>
      <c r="S51" s="242">
        <f t="shared" si="10"/>
        <v>3.3570497505339651</v>
      </c>
      <c r="T51" s="240">
        <f t="shared" si="11"/>
        <v>2.0164239238149886</v>
      </c>
      <c r="U51" s="245">
        <f t="shared" si="14"/>
        <v>1.8684210526315789E-2</v>
      </c>
      <c r="V51" s="243">
        <f t="shared" si="12"/>
        <v>0.28247210932665012</v>
      </c>
      <c r="AP51" s="27"/>
    </row>
    <row r="52" spans="1:42" ht="16" x14ac:dyDescent="0.2">
      <c r="A52" t="s">
        <v>96</v>
      </c>
      <c r="C52" s="246">
        <v>6.7330581465440645E-2</v>
      </c>
      <c r="D52" s="250"/>
      <c r="E52" s="250"/>
      <c r="F52" s="248">
        <v>6.0552040000000004E-4</v>
      </c>
      <c r="G52" s="248">
        <v>5.9000000000000003E-6</v>
      </c>
      <c r="H52" s="248">
        <v>0.28253260000000002</v>
      </c>
      <c r="I52" s="248">
        <v>5.3000000000000001E-5</v>
      </c>
      <c r="J52" s="234">
        <f t="shared" si="13"/>
        <v>-8.9255087787536809</v>
      </c>
      <c r="K52" s="234">
        <f t="shared" si="4"/>
        <v>3.7484307866400268</v>
      </c>
      <c r="L52" s="240">
        <f t="shared" si="5"/>
        <v>0.40817744047066945</v>
      </c>
      <c r="M52" s="241">
        <f t="shared" si="6"/>
        <v>0.98635044641252512</v>
      </c>
      <c r="N52" s="241">
        <f t="shared" si="7"/>
        <v>1.2002499499246839</v>
      </c>
      <c r="O52" s="249">
        <v>2.5600000000000001E-2</v>
      </c>
      <c r="P52" s="249">
        <v>1.6000000000000001E-3</v>
      </c>
      <c r="Q52" s="243">
        <f t="shared" si="8"/>
        <v>0.28253231052114081</v>
      </c>
      <c r="R52" s="244">
        <f t="shared" si="9"/>
        <v>-8.3681912100819211</v>
      </c>
      <c r="S52" s="242">
        <f t="shared" si="10"/>
        <v>3.7861502845637629</v>
      </c>
      <c r="T52" s="240">
        <f t="shared" si="11"/>
        <v>1.8379427213612642</v>
      </c>
      <c r="U52" s="245">
        <f t="shared" si="14"/>
        <v>1.8684210526315789E-2</v>
      </c>
      <c r="V52" s="243">
        <f t="shared" si="12"/>
        <v>0.28254125035977751</v>
      </c>
      <c r="AP52" s="27"/>
    </row>
    <row r="53" spans="1:42" ht="16" x14ac:dyDescent="0.2">
      <c r="A53" t="s">
        <v>97</v>
      </c>
      <c r="C53" s="246">
        <v>6.8931325792087772E-2</v>
      </c>
      <c r="D53" s="250"/>
      <c r="E53" s="250"/>
      <c r="F53" s="248">
        <v>6.3595079999999998E-4</v>
      </c>
      <c r="G53" s="248">
        <v>4.0999999999999997E-6</v>
      </c>
      <c r="H53" s="248">
        <v>0.28251159999999997</v>
      </c>
      <c r="I53" s="248">
        <v>5.0000000000000002E-5</v>
      </c>
      <c r="J53" s="234">
        <f t="shared" si="13"/>
        <v>-9.6681224251652207</v>
      </c>
      <c r="K53" s="234">
        <f t="shared" si="4"/>
        <v>3.5362554590943653</v>
      </c>
      <c r="L53" s="240">
        <f t="shared" si="5"/>
        <v>0.44240491248448627</v>
      </c>
      <c r="M53" s="241">
        <f t="shared" si="6"/>
        <v>1.0161603791097324</v>
      </c>
      <c r="N53" s="241">
        <f t="shared" si="7"/>
        <v>1.2283863596640376</v>
      </c>
      <c r="O53" s="249">
        <v>3.39E-2</v>
      </c>
      <c r="P53" s="249">
        <v>2E-3</v>
      </c>
      <c r="Q53" s="243">
        <f t="shared" si="8"/>
        <v>0.28251119737107017</v>
      </c>
      <c r="R53" s="244">
        <f t="shared" si="9"/>
        <v>-8.9307784740999541</v>
      </c>
      <c r="S53" s="242">
        <f t="shared" si="10"/>
        <v>3.583339058644373</v>
      </c>
      <c r="T53" s="240">
        <f t="shared" si="11"/>
        <v>1.8850176184031799</v>
      </c>
      <c r="U53" s="245">
        <f t="shared" si="14"/>
        <v>1.8684210526315789E-2</v>
      </c>
      <c r="V53" s="243">
        <f t="shared" si="12"/>
        <v>0.28252303659037287</v>
      </c>
      <c r="AP53" s="27"/>
    </row>
    <row r="54" spans="1:42" ht="16" x14ac:dyDescent="0.2">
      <c r="A54" t="s">
        <v>98</v>
      </c>
      <c r="C54" s="246">
        <v>6.3347676888719465E-2</v>
      </c>
      <c r="D54" s="250"/>
      <c r="E54" s="250"/>
      <c r="F54" s="248">
        <v>5.4026490000000003E-4</v>
      </c>
      <c r="G54" s="248">
        <v>1.1999999999999999E-6</v>
      </c>
      <c r="H54" s="248">
        <v>0.28237580000000001</v>
      </c>
      <c r="I54" s="248">
        <v>5.1E-5</v>
      </c>
      <c r="J54" s="234">
        <f t="shared" si="13"/>
        <v>-14.470357338614086</v>
      </c>
      <c r="K54" s="234">
        <f t="shared" si="4"/>
        <v>3.6069805682762519</v>
      </c>
      <c r="L54" s="240">
        <f t="shared" si="5"/>
        <v>0.65889929054369245</v>
      </c>
      <c r="M54" s="241">
        <f t="shared" si="6"/>
        <v>1.2005087304754867</v>
      </c>
      <c r="N54" s="241">
        <f t="shared" si="7"/>
        <v>1.4009371998251776</v>
      </c>
      <c r="O54" s="249">
        <v>3.5200000000000002E-2</v>
      </c>
      <c r="P54" s="249">
        <v>1.6000000000000001E-3</v>
      </c>
      <c r="Q54" s="243">
        <f t="shared" si="8"/>
        <v>0.28237544482985866</v>
      </c>
      <c r="R54" s="244">
        <f t="shared" si="9"/>
        <v>-13.702876679339004</v>
      </c>
      <c r="S54" s="242">
        <f t="shared" si="10"/>
        <v>3.6445563662580422</v>
      </c>
      <c r="T54" s="240">
        <f t="shared" si="11"/>
        <v>2.2334175667790985</v>
      </c>
      <c r="U54" s="245">
        <f t="shared" si="14"/>
        <v>1.8684210526315789E-2</v>
      </c>
      <c r="V54" s="243">
        <f t="shared" si="12"/>
        <v>0.28238773820972246</v>
      </c>
      <c r="AP54" s="27"/>
    </row>
    <row r="55" spans="1:42" ht="16" x14ac:dyDescent="0.2">
      <c r="A55" t="s">
        <v>99</v>
      </c>
      <c r="C55" s="246">
        <v>7.8906287745340656E-2</v>
      </c>
      <c r="D55" s="250"/>
      <c r="E55" s="250"/>
      <c r="F55" s="248">
        <v>6.8748650000000002E-4</v>
      </c>
      <c r="G55" s="248">
        <v>1.7E-6</v>
      </c>
      <c r="H55" s="248">
        <v>0.28262500000000002</v>
      </c>
      <c r="I55" s="248">
        <v>4.6999999999999997E-5</v>
      </c>
      <c r="J55" s="234">
        <f t="shared" si="13"/>
        <v>-5.6580087345507533</v>
      </c>
      <c r="K55" s="234">
        <f t="shared" si="4"/>
        <v>3.324080131548703</v>
      </c>
      <c r="L55" s="240">
        <f t="shared" si="5"/>
        <v>0.25975398315781656</v>
      </c>
      <c r="M55" s="241">
        <f t="shared" si="6"/>
        <v>0.86037889311668425</v>
      </c>
      <c r="N55" s="241">
        <f t="shared" si="7"/>
        <v>1.0824850216013855</v>
      </c>
      <c r="O55" s="249">
        <v>1.0569999999999999</v>
      </c>
      <c r="P55" s="249">
        <v>1.8000000000000002E-2</v>
      </c>
      <c r="Q55" s="243">
        <f>H55-F55*((EXP(0.01867*O55)-1))</f>
        <v>0.28261129825906944</v>
      </c>
      <c r="R55" s="244">
        <f t="shared" si="9"/>
        <v>17.57979012464439</v>
      </c>
      <c r="S55" s="242">
        <f t="shared" si="10"/>
        <v>3.7485820805639434</v>
      </c>
      <c r="T55" s="240">
        <f t="shared" si="11"/>
        <v>0.68072583834352851</v>
      </c>
      <c r="U55" s="245">
        <f t="shared" si="14"/>
        <v>1.8684210526315789E-2</v>
      </c>
      <c r="V55" s="243">
        <f t="shared" si="12"/>
        <v>0.28298399293074922</v>
      </c>
      <c r="AP55" s="27"/>
    </row>
    <row r="56" spans="1:42" ht="16" x14ac:dyDescent="0.2">
      <c r="A56" t="s">
        <v>100</v>
      </c>
      <c r="C56" s="246">
        <v>8.0434650936963351E-2</v>
      </c>
      <c r="D56" s="250"/>
      <c r="E56" s="250"/>
      <c r="F56" s="248">
        <v>6.9382009999999997E-4</v>
      </c>
      <c r="G56" s="248">
        <v>1.5E-6</v>
      </c>
      <c r="H56" s="248">
        <v>0.28249429999999998</v>
      </c>
      <c r="I56" s="248">
        <v>5.0000000000000002E-5</v>
      </c>
      <c r="J56" s="234">
        <f t="shared" si="13"/>
        <v>-10.279894619588472</v>
      </c>
      <c r="K56" s="234">
        <f t="shared" si="4"/>
        <v>3.5362554590943653</v>
      </c>
      <c r="L56" s="240">
        <f t="shared" si="5"/>
        <v>0.47109994072060873</v>
      </c>
      <c r="M56" s="241">
        <f t="shared" si="6"/>
        <v>1.0416317488365434</v>
      </c>
      <c r="N56" s="241">
        <f t="shared" si="7"/>
        <v>1.2525928755272844</v>
      </c>
      <c r="O56" s="249">
        <v>2.6200000000000001E-2</v>
      </c>
      <c r="P56" s="249">
        <v>1.6999999999999999E-3</v>
      </c>
      <c r="Q56" s="243">
        <f t="shared" si="8"/>
        <v>0.28249396053210352</v>
      </c>
      <c r="R56" s="244">
        <f t="shared" si="9"/>
        <v>-9.7111175543707073</v>
      </c>
      <c r="S56" s="242">
        <f t="shared" si="10"/>
        <v>3.5761723680115298</v>
      </c>
      <c r="T56" s="240">
        <f t="shared" si="11"/>
        <v>1.9364722158294865</v>
      </c>
      <c r="U56" s="245">
        <f t="shared" si="14"/>
        <v>1.8684210526315789E-2</v>
      </c>
      <c r="V56" s="243">
        <f t="shared" si="12"/>
        <v>0.28250310994945815</v>
      </c>
      <c r="AP56" s="27"/>
    </row>
    <row r="57" spans="1:42" ht="16" x14ac:dyDescent="0.2">
      <c r="A57" t="s">
        <v>101</v>
      </c>
      <c r="C57" s="246">
        <v>7.6291650975062658E-2</v>
      </c>
      <c r="D57" s="250"/>
      <c r="E57" s="250"/>
      <c r="F57" s="248">
        <v>6.7945769999999998E-4</v>
      </c>
      <c r="G57" s="248">
        <v>1.7999999999999999E-6</v>
      </c>
      <c r="H57" s="248">
        <v>0.28236689999999998</v>
      </c>
      <c r="I57" s="248">
        <v>5.1999999999999997E-5</v>
      </c>
      <c r="J57" s="234">
        <f t="shared" si="13"/>
        <v>-14.785084074474682</v>
      </c>
      <c r="K57" s="234">
        <f t="shared" si="4"/>
        <v>3.6777056774581394</v>
      </c>
      <c r="L57" s="240">
        <f t="shared" si="5"/>
        <v>0.6759687601435439</v>
      </c>
      <c r="M57" s="241">
        <f t="shared" si="6"/>
        <v>1.2171268520887961</v>
      </c>
      <c r="N57" s="241">
        <f t="shared" si="7"/>
        <v>1.417225898381419</v>
      </c>
      <c r="O57" s="249">
        <v>2.7899999999999998E-2</v>
      </c>
      <c r="P57" s="249">
        <v>1.5E-3</v>
      </c>
      <c r="Q57" s="243">
        <f t="shared" si="8"/>
        <v>0.28236654598304578</v>
      </c>
      <c r="R57" s="244">
        <f t="shared" si="9"/>
        <v>-14.179404009796448</v>
      </c>
      <c r="S57" s="242">
        <f t="shared" si="10"/>
        <v>3.7129470112243972</v>
      </c>
      <c r="T57" s="240">
        <f t="shared" si="11"/>
        <v>2.2627955421975634</v>
      </c>
      <c r="U57" s="245">
        <f t="shared" si="14"/>
        <v>1.8684210526315789E-2</v>
      </c>
      <c r="V57" s="243">
        <f t="shared" si="12"/>
        <v>0.2823762892195173</v>
      </c>
      <c r="W57" s="220"/>
      <c r="AP57" s="27"/>
    </row>
    <row r="58" spans="1:42" ht="16" x14ac:dyDescent="0.2">
      <c r="A58" t="s">
        <v>102</v>
      </c>
      <c r="C58" s="246">
        <v>9.9542823359918195E-2</v>
      </c>
      <c r="D58" s="250"/>
      <c r="E58" s="250"/>
      <c r="F58" s="248">
        <v>8.8806020000000005E-4</v>
      </c>
      <c r="G58" s="248">
        <v>1.1999999999999999E-6</v>
      </c>
      <c r="H58" s="248">
        <v>0.2826187</v>
      </c>
      <c r="I58" s="248">
        <v>5.5999999999999999E-5</v>
      </c>
      <c r="J58" s="234">
        <f t="shared" si="13"/>
        <v>-5.880792828474215</v>
      </c>
      <c r="K58" s="234">
        <f t="shared" si="4"/>
        <v>3.9606061141856888</v>
      </c>
      <c r="L58" s="240">
        <f t="shared" si="5"/>
        <v>0.27160711378630353</v>
      </c>
      <c r="M58" s="241">
        <f t="shared" si="6"/>
        <v>0.87369826381343008</v>
      </c>
      <c r="N58" s="241">
        <f t="shared" si="7"/>
        <v>1.0960859654918793</v>
      </c>
      <c r="O58" s="249">
        <v>3.39E-2</v>
      </c>
      <c r="P58" s="249">
        <v>1.6000000000000001E-3</v>
      </c>
      <c r="Q58" s="243">
        <f t="shared" si="8"/>
        <v>0.28261813775724803</v>
      </c>
      <c r="R58" s="244">
        <f t="shared" si="9"/>
        <v>-5.1488087298123819</v>
      </c>
      <c r="S58" s="242">
        <f t="shared" si="10"/>
        <v>3.9981798506387536</v>
      </c>
      <c r="T58" s="240">
        <f t="shared" si="11"/>
        <v>1.6080283598000169</v>
      </c>
      <c r="U58" s="245">
        <f t="shared" si="14"/>
        <v>1.8684210526315789E-2</v>
      </c>
      <c r="V58" s="243">
        <f t="shared" si="12"/>
        <v>0.28262997697655073</v>
      </c>
      <c r="AP58" s="27"/>
    </row>
    <row r="59" spans="1:42" ht="16" x14ac:dyDescent="0.2">
      <c r="A59" t="s">
        <v>103</v>
      </c>
      <c r="C59" s="246">
        <v>0.10955645416758204</v>
      </c>
      <c r="D59" s="250"/>
      <c r="E59" s="250"/>
      <c r="F59" s="248">
        <v>9.7293059999999998E-4</v>
      </c>
      <c r="G59" s="248">
        <v>1.1000000000000001E-6</v>
      </c>
      <c r="H59" s="248">
        <v>0.2826323</v>
      </c>
      <c r="I59" s="248">
        <v>4.6999999999999997E-5</v>
      </c>
      <c r="J59" s="234">
        <f t="shared" si="13"/>
        <v>-5.3998620860372935</v>
      </c>
      <c r="K59" s="234">
        <f t="shared" si="4"/>
        <v>3.324080131548703</v>
      </c>
      <c r="L59" s="240">
        <f t="shared" si="5"/>
        <v>0.25009410054600223</v>
      </c>
      <c r="M59" s="241">
        <f t="shared" si="6"/>
        <v>0.85663430323383494</v>
      </c>
      <c r="N59" s="241">
        <f t="shared" si="7"/>
        <v>1.0805539835190374</v>
      </c>
      <c r="O59" s="249">
        <v>3.04E-2</v>
      </c>
      <c r="P59" s="249">
        <v>1.6000000000000001E-3</v>
      </c>
      <c r="Q59" s="243">
        <f t="shared" si="8"/>
        <v>0.28263174763898885</v>
      </c>
      <c r="R59" s="244">
        <f t="shared" si="9"/>
        <v>-4.7451496737638266</v>
      </c>
      <c r="S59" s="242">
        <f t="shared" si="10"/>
        <v>3.361644302501154</v>
      </c>
      <c r="T59" s="240">
        <f t="shared" si="11"/>
        <v>1.5758511716628147</v>
      </c>
      <c r="U59" s="245">
        <f t="shared" si="14"/>
        <v>1.8684210526315789E-2</v>
      </c>
      <c r="V59" s="243">
        <f t="shared" si="12"/>
        <v>0.2826423641731064</v>
      </c>
      <c r="AP59" s="27"/>
    </row>
    <row r="60" spans="1:42" s="251" customFormat="1" ht="15" x14ac:dyDescent="0.2">
      <c r="A60" s="251" t="s">
        <v>104</v>
      </c>
      <c r="C60" s="252">
        <v>0.1184230348052793</v>
      </c>
      <c r="D60" s="253"/>
      <c r="E60" s="253"/>
      <c r="F60" s="254">
        <v>1.059199E-3</v>
      </c>
      <c r="G60" s="254">
        <v>2.9000000000000002E-6</v>
      </c>
      <c r="H60" s="254">
        <v>0.2826245</v>
      </c>
      <c r="I60" s="254">
        <v>5.8999999999999998E-5</v>
      </c>
      <c r="J60" s="255">
        <f t="shared" si="13"/>
        <v>-5.6756900118467328</v>
      </c>
      <c r="K60" s="255">
        <f t="shared" si="4"/>
        <v>4.1727814417313507</v>
      </c>
      <c r="L60" s="256">
        <f t="shared" si="5"/>
        <v>0.26353284393828047</v>
      </c>
      <c r="M60" s="257">
        <f t="shared" si="6"/>
        <v>0.86951485964029163</v>
      </c>
      <c r="N60" s="257">
        <f t="shared" si="7"/>
        <v>1.0931142181188158</v>
      </c>
      <c r="O60" s="258">
        <v>2.8000000000000001E-2</v>
      </c>
      <c r="P60" s="258">
        <v>3.8999999999999998E-3</v>
      </c>
      <c r="Q60" s="259">
        <f t="shared" si="8"/>
        <v>0.28262394614837766</v>
      </c>
      <c r="R60" s="260">
        <f t="shared" si="9"/>
        <v>-5.0742945681725438</v>
      </c>
      <c r="S60" s="261">
        <f t="shared" si="10"/>
        <v>4.264343695974615</v>
      </c>
      <c r="T60" s="256">
        <f t="shared" si="11"/>
        <v>1.5982962476888112</v>
      </c>
      <c r="U60" s="262">
        <f t="shared" si="14"/>
        <v>1.8684210526315789E-2</v>
      </c>
      <c r="V60" s="259">
        <f t="shared" si="12"/>
        <v>0.28263372431597245</v>
      </c>
      <c r="W60" s="263"/>
      <c r="X60" s="263"/>
      <c r="Y60" s="263"/>
      <c r="Z60" s="263"/>
      <c r="AA60" s="263"/>
      <c r="AB60" s="263"/>
      <c r="AC60" s="263"/>
      <c r="AD60" s="263"/>
      <c r="AE60" s="263"/>
      <c r="AF60" s="263"/>
      <c r="AG60" s="263"/>
      <c r="AH60" s="263"/>
      <c r="AI60" s="263"/>
      <c r="AJ60" s="263"/>
      <c r="AK60" s="263"/>
      <c r="AL60" s="263"/>
      <c r="AM60" s="263"/>
      <c r="AN60" s="263"/>
      <c r="AO60" s="263"/>
      <c r="AP60" s="263"/>
    </row>
    <row r="61" spans="1:42" ht="16" x14ac:dyDescent="0.2">
      <c r="A61" t="s">
        <v>105</v>
      </c>
      <c r="C61" s="246">
        <v>0.11272760151788241</v>
      </c>
      <c r="D61" s="250"/>
      <c r="E61" s="250"/>
      <c r="F61" s="248">
        <v>1.0212960000000001E-3</v>
      </c>
      <c r="G61" s="248">
        <v>1.1999999999999999E-6</v>
      </c>
      <c r="H61" s="248">
        <v>0.28251080000000001</v>
      </c>
      <c r="I61" s="248">
        <v>5.8E-5</v>
      </c>
      <c r="J61" s="234">
        <f t="shared" si="13"/>
        <v>-9.6964124688368276</v>
      </c>
      <c r="K61" s="234">
        <f t="shared" si="4"/>
        <v>4.1020563325494637</v>
      </c>
      <c r="L61" s="240">
        <f t="shared" si="5"/>
        <v>0.44892023359803096</v>
      </c>
      <c r="M61" s="241">
        <f t="shared" si="6"/>
        <v>1.0275794780490697</v>
      </c>
      <c r="N61" s="241">
        <f t="shared" si="7"/>
        <v>1.2411377682991955</v>
      </c>
      <c r="O61" s="249">
        <v>3.1300000000000001E-2</v>
      </c>
      <c r="P61" s="249">
        <v>3.2000000000000002E-3</v>
      </c>
      <c r="Q61" s="243">
        <f t="shared" si="8"/>
        <v>0.28251020300982033</v>
      </c>
      <c r="R61" s="244">
        <f t="shared" si="9"/>
        <v>-9.023608372106251</v>
      </c>
      <c r="S61" s="242">
        <f t="shared" si="10"/>
        <v>4.1771459461338161</v>
      </c>
      <c r="T61" s="240">
        <f t="shared" si="11"/>
        <v>1.8899327769402192</v>
      </c>
      <c r="U61" s="245">
        <f t="shared" si="14"/>
        <v>1.8684210526315789E-2</v>
      </c>
      <c r="V61" s="243">
        <f t="shared" si="12"/>
        <v>0.28252113394106887</v>
      </c>
      <c r="AP61" s="27"/>
    </row>
    <row r="62" spans="1:42" ht="16" x14ac:dyDescent="0.2">
      <c r="A62" t="s">
        <v>106</v>
      </c>
      <c r="C62" s="246">
        <v>6.2927937207072265E-2</v>
      </c>
      <c r="D62" s="250"/>
      <c r="E62" s="250"/>
      <c r="F62" s="248">
        <v>5.9015010000000004E-4</v>
      </c>
      <c r="G62" s="248">
        <v>1.5999999999999999E-6</v>
      </c>
      <c r="H62" s="248">
        <v>0.282559</v>
      </c>
      <c r="I62" s="248">
        <v>4.3000000000000002E-5</v>
      </c>
      <c r="J62" s="234">
        <f t="shared" si="13"/>
        <v>-7.9919373375534049</v>
      </c>
      <c r="K62" s="234">
        <f t="shared" si="4"/>
        <v>3.0411796948211536</v>
      </c>
      <c r="L62" s="240">
        <f t="shared" si="5"/>
        <v>0.36545946374641902</v>
      </c>
      <c r="M62" s="241">
        <f t="shared" si="6"/>
        <v>0.94948447170485539</v>
      </c>
      <c r="N62" s="241">
        <f t="shared" si="7"/>
        <v>1.1655702200281588</v>
      </c>
      <c r="O62" s="249">
        <v>3.2200000000000006E-2</v>
      </c>
      <c r="P62" s="249">
        <v>3.2000000000000002E-3</v>
      </c>
      <c r="Q62" s="243">
        <f t="shared" si="8"/>
        <v>0.28255864511043927</v>
      </c>
      <c r="R62" s="244">
        <f t="shared" si="9"/>
        <v>-7.2904892786063158</v>
      </c>
      <c r="S62" s="242">
        <f t="shared" si="10"/>
        <v>3.1162877490900405</v>
      </c>
      <c r="T62" s="240">
        <f t="shared" si="11"/>
        <v>1.7638364261785171</v>
      </c>
      <c r="U62" s="245">
        <f t="shared" si="14"/>
        <v>1.8684210526315789E-2</v>
      </c>
      <c r="V62" s="243">
        <f t="shared" si="12"/>
        <v>0.28256989044410169</v>
      </c>
      <c r="AP62" s="27"/>
    </row>
    <row r="63" spans="1:42" ht="16" x14ac:dyDescent="0.2">
      <c r="A63" t="s">
        <v>107</v>
      </c>
      <c r="C63" s="246">
        <v>6.1339317201688344E-2</v>
      </c>
      <c r="D63" s="250"/>
      <c r="E63" s="250"/>
      <c r="F63" s="248">
        <v>5.7423469999999999E-4</v>
      </c>
      <c r="G63" s="248">
        <v>1.7999999999999999E-6</v>
      </c>
      <c r="H63" s="248">
        <v>0.28255770000000002</v>
      </c>
      <c r="I63" s="248">
        <v>5.0000000000000002E-5</v>
      </c>
      <c r="J63" s="234">
        <f t="shared" si="13"/>
        <v>-8.0379086585209905</v>
      </c>
      <c r="K63" s="234">
        <f t="shared" si="4"/>
        <v>3.5362554590943653</v>
      </c>
      <c r="L63" s="240">
        <f t="shared" si="5"/>
        <v>0.3673779461503392</v>
      </c>
      <c r="M63" s="241">
        <f t="shared" si="6"/>
        <v>0.95088705227278136</v>
      </c>
      <c r="N63" s="241">
        <f t="shared" si="7"/>
        <v>1.1668016412452706</v>
      </c>
      <c r="O63" s="249">
        <v>2.64E-2</v>
      </c>
      <c r="P63" s="249">
        <v>2.7000000000000001E-3</v>
      </c>
      <c r="Q63" s="243">
        <f t="shared" si="8"/>
        <v>0.28255741689684388</v>
      </c>
      <c r="R63" s="244">
        <f t="shared" si="9"/>
        <v>-7.4625721363141828</v>
      </c>
      <c r="S63" s="242">
        <f t="shared" si="10"/>
        <v>3.5996332254409298</v>
      </c>
      <c r="T63" s="240">
        <f t="shared" si="11"/>
        <v>1.7722620231175248</v>
      </c>
      <c r="U63" s="245">
        <f t="shared" si="14"/>
        <v>1.8684210526315789E-2</v>
      </c>
      <c r="V63" s="243">
        <f t="shared" si="12"/>
        <v>0.28256663617429284</v>
      </c>
      <c r="AP63" s="27"/>
    </row>
    <row r="64" spans="1:42" ht="16" x14ac:dyDescent="0.2">
      <c r="A64" t="s">
        <v>108</v>
      </c>
      <c r="C64" s="246">
        <v>9.8832456968283577E-2</v>
      </c>
      <c r="D64" s="250"/>
      <c r="E64" s="250"/>
      <c r="F64" s="248">
        <v>7.1861349999999995E-4</v>
      </c>
      <c r="G64" s="248">
        <v>1.3E-6</v>
      </c>
      <c r="H64" s="248">
        <v>0.28247919999999999</v>
      </c>
      <c r="I64" s="248">
        <v>3.4999999999999997E-5</v>
      </c>
      <c r="J64" s="234">
        <f t="shared" si="13"/>
        <v>-10.813869193911371</v>
      </c>
      <c r="K64" s="234">
        <f t="shared" si="4"/>
        <v>2.4753788213660548</v>
      </c>
      <c r="L64" s="240">
        <f t="shared" si="5"/>
        <v>0.49582958503117264</v>
      </c>
      <c r="M64" s="241">
        <f t="shared" si="6"/>
        <v>1.0632036999115739</v>
      </c>
      <c r="N64" s="241">
        <f t="shared" si="7"/>
        <v>1.2729653908148184</v>
      </c>
      <c r="O64" s="249">
        <v>3.0100000000000002E-2</v>
      </c>
      <c r="P64" s="249">
        <v>3.3E-3</v>
      </c>
      <c r="Q64" s="243">
        <f t="shared" si="8"/>
        <v>0.28247879604943443</v>
      </c>
      <c r="R64" s="244">
        <f t="shared" si="9"/>
        <v>-10.160925938803578</v>
      </c>
      <c r="S64" s="242">
        <f t="shared" si="10"/>
        <v>2.5528155080709709</v>
      </c>
      <c r="T64" s="240">
        <f t="shared" si="11"/>
        <v>1.9720832264600894</v>
      </c>
      <c r="U64" s="245">
        <f t="shared" si="14"/>
        <v>1.8684210526315789E-2</v>
      </c>
      <c r="V64" s="243">
        <f t="shared" si="12"/>
        <v>0.28248930778568226</v>
      </c>
      <c r="AP64" s="27"/>
    </row>
    <row r="65" spans="1:42" ht="16" x14ac:dyDescent="0.2">
      <c r="A65" t="s">
        <v>109</v>
      </c>
      <c r="C65" s="246">
        <v>7.7181925322236875E-2</v>
      </c>
      <c r="D65" s="250"/>
      <c r="E65" s="250"/>
      <c r="F65" s="248">
        <v>5.6944129999999995E-4</v>
      </c>
      <c r="G65" s="248">
        <v>1.3999999999999999E-6</v>
      </c>
      <c r="H65" s="248">
        <v>0.2824586</v>
      </c>
      <c r="I65" s="248">
        <v>3.6000000000000001E-5</v>
      </c>
      <c r="J65" s="234">
        <f t="shared" si="13"/>
        <v>-11.542337818484164</v>
      </c>
      <c r="K65" s="234">
        <f t="shared" si="4"/>
        <v>2.5461039305479427</v>
      </c>
      <c r="L65" s="240">
        <f t="shared" si="5"/>
        <v>0.52668870158097258</v>
      </c>
      <c r="M65" s="241">
        <f t="shared" si="6"/>
        <v>1.0874689036727145</v>
      </c>
      <c r="N65" s="241">
        <f t="shared" si="7"/>
        <v>1.294969301122866</v>
      </c>
      <c r="O65" s="249">
        <v>3.7200000000000004E-2</v>
      </c>
      <c r="P65" s="249">
        <v>4.4000000000000003E-3</v>
      </c>
      <c r="Q65" s="243">
        <f t="shared" si="8"/>
        <v>0.28245820437197988</v>
      </c>
      <c r="R65" s="244">
        <f t="shared" si="9"/>
        <v>-10.731706711875066</v>
      </c>
      <c r="S65" s="242">
        <f t="shared" si="10"/>
        <v>2.6493527285141556</v>
      </c>
      <c r="T65" s="240">
        <f t="shared" si="11"/>
        <v>2.0187763749207313</v>
      </c>
      <c r="U65" s="245">
        <f t="shared" si="14"/>
        <v>1.8684210526315789E-2</v>
      </c>
      <c r="V65" s="243">
        <f t="shared" si="12"/>
        <v>0.2824711964819237</v>
      </c>
      <c r="AP65" s="27"/>
    </row>
    <row r="66" spans="1:42" ht="16" x14ac:dyDescent="0.2">
      <c r="A66" t="s">
        <v>110</v>
      </c>
      <c r="C66" s="246">
        <v>9.5788279037869156E-2</v>
      </c>
      <c r="D66" s="250"/>
      <c r="E66" s="250"/>
      <c r="F66" s="248">
        <v>7.0611459999999997E-4</v>
      </c>
      <c r="G66" s="248">
        <v>1.9999999999999999E-6</v>
      </c>
      <c r="H66" s="248">
        <v>0.28259260000000003</v>
      </c>
      <c r="I66" s="248">
        <v>3.8000000000000002E-5</v>
      </c>
      <c r="J66" s="234">
        <f t="shared" si="13"/>
        <v>-6.8037555032969035</v>
      </c>
      <c r="K66" s="234">
        <f t="shared" si="4"/>
        <v>2.6875541489117172</v>
      </c>
      <c r="L66" s="240">
        <f t="shared" si="5"/>
        <v>0.31237742748100283</v>
      </c>
      <c r="M66" s="241">
        <f t="shared" si="6"/>
        <v>0.90576572237391206</v>
      </c>
      <c r="N66" s="241">
        <f t="shared" si="7"/>
        <v>1.1251706369189227</v>
      </c>
      <c r="O66" s="249">
        <v>2.8100000000000003E-2</v>
      </c>
      <c r="P66" s="249">
        <v>3.0000000000000001E-3</v>
      </c>
      <c r="Q66" s="243">
        <f t="shared" si="8"/>
        <v>0.28259222945602558</v>
      </c>
      <c r="R66" s="244">
        <f t="shared" si="9"/>
        <v>-6.1937292601610405</v>
      </c>
      <c r="S66" s="242">
        <f t="shared" si="10"/>
        <v>2.7579783816117041</v>
      </c>
      <c r="T66" s="240">
        <f t="shared" si="11"/>
        <v>1.6805204089644905</v>
      </c>
      <c r="U66" s="245">
        <f t="shared" si="14"/>
        <v>1.8684210526315789E-2</v>
      </c>
      <c r="V66" s="243">
        <f t="shared" si="12"/>
        <v>0.28260204255480881</v>
      </c>
      <c r="AP66" s="27"/>
    </row>
    <row r="67" spans="1:42" ht="16" x14ac:dyDescent="0.2">
      <c r="A67" t="s">
        <v>111</v>
      </c>
      <c r="C67" s="246">
        <v>9.587155625827061E-2</v>
      </c>
      <c r="D67" s="250"/>
      <c r="E67" s="250"/>
      <c r="F67" s="248">
        <v>6.9915280000000003E-4</v>
      </c>
      <c r="G67" s="248">
        <v>4.0999999999999997E-6</v>
      </c>
      <c r="H67" s="248">
        <v>0.28248109999999998</v>
      </c>
      <c r="I67" s="248">
        <v>3.3000000000000003E-5</v>
      </c>
      <c r="J67" s="234">
        <f t="shared" si="13"/>
        <v>-10.746680340188608</v>
      </c>
      <c r="K67" s="234">
        <f t="shared" si="4"/>
        <v>2.3339286030022812</v>
      </c>
      <c r="L67" s="240">
        <f t="shared" si="5"/>
        <v>0.49247288734225175</v>
      </c>
      <c r="M67" s="241">
        <f t="shared" si="6"/>
        <v>1.0600363390950631</v>
      </c>
      <c r="N67" s="241">
        <f t="shared" si="7"/>
        <v>1.269891949732721</v>
      </c>
      <c r="O67" s="249">
        <v>3.15E-2</v>
      </c>
      <c r="P67" s="249">
        <v>2.6000000000000003E-3</v>
      </c>
      <c r="Q67" s="243">
        <f t="shared" si="8"/>
        <v>0.28248068870381171</v>
      </c>
      <c r="R67" s="244">
        <f t="shared" si="9"/>
        <v>-10.062947010515133</v>
      </c>
      <c r="S67" s="242">
        <f t="shared" si="10"/>
        <v>2.3950691996213349</v>
      </c>
      <c r="T67" s="240">
        <f t="shared" si="11"/>
        <v>1.965939842472757</v>
      </c>
      <c r="U67" s="245">
        <f t="shared" si="14"/>
        <v>1.8684210526315789E-2</v>
      </c>
      <c r="V67" s="243">
        <f t="shared" si="12"/>
        <v>0.28249168950180681</v>
      </c>
      <c r="AP67" s="27"/>
    </row>
    <row r="68" spans="1:42" s="251" customFormat="1" ht="15" x14ac:dyDescent="0.2">
      <c r="A68" s="251" t="s">
        <v>112</v>
      </c>
      <c r="C68" s="252">
        <v>0.12995426817521796</v>
      </c>
      <c r="D68" s="253"/>
      <c r="E68" s="253"/>
      <c r="F68" s="254">
        <v>9.5432429999999999E-4</v>
      </c>
      <c r="G68" s="254">
        <v>2.9000000000000002E-6</v>
      </c>
      <c r="H68" s="254">
        <v>0.2822926</v>
      </c>
      <c r="I68" s="254">
        <v>3.6000000000000001E-5</v>
      </c>
      <c r="J68" s="255">
        <f t="shared" si="13"/>
        <v>-17.412521880580794</v>
      </c>
      <c r="K68" s="255">
        <f t="shared" si="4"/>
        <v>2.5461039305479427</v>
      </c>
      <c r="L68" s="256">
        <f t="shared" si="5"/>
        <v>0.80185215368863294</v>
      </c>
      <c r="M68" s="257">
        <f t="shared" si="6"/>
        <v>1.3289358054535341</v>
      </c>
      <c r="N68" s="257">
        <f t="shared" si="7"/>
        <v>1.5235036080374957</v>
      </c>
      <c r="O68" s="258">
        <v>3.4500000000000003E-2</v>
      </c>
      <c r="P68" s="258">
        <v>6.3E-3</v>
      </c>
      <c r="Q68" s="259">
        <f t="shared" si="8"/>
        <v>0.28229198510739401</v>
      </c>
      <c r="R68" s="260">
        <f t="shared" si="9"/>
        <v>-16.669969986614632</v>
      </c>
      <c r="S68" s="261">
        <f t="shared" si="10"/>
        <v>2.6939710930233489</v>
      </c>
      <c r="T68" s="256">
        <f t="shared" si="11"/>
        <v>2.4478309345167983</v>
      </c>
      <c r="U68" s="262">
        <f t="shared" si="14"/>
        <v>1.8684210526315789E-2</v>
      </c>
      <c r="V68" s="259">
        <f t="shared" si="12"/>
        <v>0.28230403393789366</v>
      </c>
      <c r="W68" s="263"/>
      <c r="X68" s="263"/>
      <c r="Y68" s="263"/>
      <c r="Z68" s="263"/>
      <c r="AA68" s="263"/>
      <c r="AB68" s="263"/>
      <c r="AC68" s="263"/>
      <c r="AD68" s="263"/>
      <c r="AE68" s="263"/>
      <c r="AF68" s="263"/>
      <c r="AG68" s="263"/>
      <c r="AH68" s="263"/>
      <c r="AI68" s="263"/>
      <c r="AJ68" s="263"/>
      <c r="AK68" s="263"/>
      <c r="AL68" s="263"/>
      <c r="AM68" s="263"/>
      <c r="AN68" s="263"/>
      <c r="AO68" s="263"/>
      <c r="AP68" s="263"/>
    </row>
    <row r="69" spans="1:42" ht="16" x14ac:dyDescent="0.2">
      <c r="A69" t="s">
        <v>113</v>
      </c>
      <c r="C69" s="246">
        <v>8.1163789864334507E-2</v>
      </c>
      <c r="D69" s="250"/>
      <c r="E69" s="250"/>
      <c r="F69" s="248">
        <v>7.003844E-4</v>
      </c>
      <c r="G69" s="248">
        <v>1.7E-6</v>
      </c>
      <c r="H69" s="248">
        <v>0.28262979999999999</v>
      </c>
      <c r="I69" s="248">
        <v>3.0000000000000001E-5</v>
      </c>
      <c r="J69" s="234">
        <f t="shared" si="13"/>
        <v>-5.4882684725152311</v>
      </c>
      <c r="K69" s="234">
        <f t="shared" si="4"/>
        <v>2.1217532754566188</v>
      </c>
      <c r="L69" s="240">
        <f t="shared" si="5"/>
        <v>0.2520782180133973</v>
      </c>
      <c r="M69" s="241">
        <f t="shared" si="6"/>
        <v>0.8540046946128228</v>
      </c>
      <c r="N69" s="241">
        <f t="shared" si="7"/>
        <v>1.0765756375328088</v>
      </c>
      <c r="O69" s="249">
        <v>3.1E-2</v>
      </c>
      <c r="P69" s="249">
        <v>3.3E-3</v>
      </c>
      <c r="Q69" s="243">
        <f t="shared" si="8"/>
        <v>0.28262939452119262</v>
      </c>
      <c r="R69" s="244">
        <f t="shared" si="9"/>
        <v>-4.8150554144288371</v>
      </c>
      <c r="S69" s="242">
        <f t="shared" si="10"/>
        <v>2.1992078874572272</v>
      </c>
      <c r="T69" s="240">
        <f t="shared" si="11"/>
        <v>1.5814205989562893</v>
      </c>
      <c r="U69" s="245">
        <f t="shared" si="14"/>
        <v>1.8684210526315789E-2</v>
      </c>
      <c r="V69" s="243">
        <f t="shared" si="12"/>
        <v>0.28264022065281053</v>
      </c>
      <c r="AP69" s="27"/>
    </row>
    <row r="70" spans="1:42" ht="16" x14ac:dyDescent="0.2">
      <c r="A70" t="s">
        <v>114</v>
      </c>
      <c r="C70" s="246">
        <v>8.9624561446512097E-2</v>
      </c>
      <c r="D70" s="250"/>
      <c r="E70" s="250"/>
      <c r="F70" s="248">
        <v>6.5587749999999998E-4</v>
      </c>
      <c r="G70" s="248">
        <v>9.1999999999999998E-7</v>
      </c>
      <c r="H70" s="248">
        <v>0.28257199999999999</v>
      </c>
      <c r="I70" s="248">
        <v>3.8000000000000002E-5</v>
      </c>
      <c r="J70" s="234">
        <f t="shared" si="13"/>
        <v>-7.5322241278716602</v>
      </c>
      <c r="K70" s="234">
        <f t="shared" si="4"/>
        <v>2.6875541489117172</v>
      </c>
      <c r="L70" s="240">
        <f t="shared" si="5"/>
        <v>0.34519003348063709</v>
      </c>
      <c r="M70" s="241">
        <f t="shared" si="6"/>
        <v>0.93311270313510486</v>
      </c>
      <c r="N70" s="241">
        <f t="shared" si="7"/>
        <v>1.1505588321964577</v>
      </c>
      <c r="O70" s="249">
        <v>3.1100000000000003E-2</v>
      </c>
      <c r="P70" s="249">
        <v>3.7000000000000002E-3</v>
      </c>
      <c r="Q70" s="243">
        <f t="shared" si="8"/>
        <v>0.28257161906267358</v>
      </c>
      <c r="R70" s="244">
        <f t="shared" si="9"/>
        <v>-6.856065517902854</v>
      </c>
      <c r="S70" s="242">
        <f t="shared" si="10"/>
        <v>2.7743569428563579</v>
      </c>
      <c r="T70" s="240">
        <f t="shared" si="11"/>
        <v>1.7312281170113284</v>
      </c>
      <c r="U70" s="245">
        <f t="shared" si="14"/>
        <v>1.8684210526315789E-2</v>
      </c>
      <c r="V70" s="243">
        <f t="shared" si="12"/>
        <v>0.28258248012743648</v>
      </c>
      <c r="AP70" s="27"/>
    </row>
    <row r="71" spans="1:42" ht="16" x14ac:dyDescent="0.2">
      <c r="A71" t="s">
        <v>115</v>
      </c>
      <c r="C71" s="246">
        <v>0.11028371017389185</v>
      </c>
      <c r="D71" s="250"/>
      <c r="E71" s="250"/>
      <c r="F71" s="248">
        <v>7.9718020000000005E-4</v>
      </c>
      <c r="G71" s="248">
        <v>7.9999999999999996E-7</v>
      </c>
      <c r="H71" s="248">
        <v>0.28252559999999999</v>
      </c>
      <c r="I71" s="248">
        <v>3.6999999999999998E-5</v>
      </c>
      <c r="J71" s="234">
        <f t="shared" si="13"/>
        <v>-9.1730466608915151</v>
      </c>
      <c r="K71" s="234">
        <f t="shared" si="4"/>
        <v>2.6168290397298302</v>
      </c>
      <c r="L71" s="240">
        <f t="shared" si="5"/>
        <v>0.42189467189134322</v>
      </c>
      <c r="M71" s="241">
        <f t="shared" si="6"/>
        <v>1.0010146418656656</v>
      </c>
      <c r="N71" s="241">
        <f t="shared" si="7"/>
        <v>1.2150256945356057</v>
      </c>
      <c r="O71" s="249">
        <v>3.2200000000000006E-2</v>
      </c>
      <c r="P71" s="249">
        <v>2.7000000000000001E-3</v>
      </c>
      <c r="Q71" s="243">
        <f t="shared" si="8"/>
        <v>0.28252512061190704</v>
      </c>
      <c r="R71" s="244">
        <f t="shared" si="9"/>
        <v>-8.4760859011911993</v>
      </c>
      <c r="S71" s="242">
        <f t="shared" si="10"/>
        <v>2.6801780668642734</v>
      </c>
      <c r="T71" s="240">
        <f t="shared" si="11"/>
        <v>1.8505709284566245</v>
      </c>
      <c r="U71" s="245">
        <f t="shared" si="14"/>
        <v>1.8684210526315789E-2</v>
      </c>
      <c r="V71" s="243">
        <f t="shared" si="12"/>
        <v>0.28253636594556947</v>
      </c>
      <c r="AP71" s="27"/>
    </row>
    <row r="72" spans="1:42" ht="16" x14ac:dyDescent="0.2">
      <c r="A72" t="s">
        <v>116</v>
      </c>
      <c r="C72" s="246">
        <v>7.8495249454219027E-2</v>
      </c>
      <c r="D72" s="250"/>
      <c r="E72" s="250"/>
      <c r="F72" s="248">
        <v>5.5668639999999995E-4</v>
      </c>
      <c r="G72" s="248">
        <v>4.8999999999999997E-7</v>
      </c>
      <c r="H72" s="248">
        <v>0.28263519999999998</v>
      </c>
      <c r="I72" s="248">
        <v>3.1999999999999999E-5</v>
      </c>
      <c r="J72" s="234">
        <f t="shared" si="13"/>
        <v>-5.2973106777245338</v>
      </c>
      <c r="K72" s="234">
        <f t="shared" si="4"/>
        <v>2.2632034938203933</v>
      </c>
      <c r="L72" s="240">
        <f t="shared" si="5"/>
        <v>0.24227156019558521</v>
      </c>
      <c r="M72" s="241">
        <f t="shared" si="6"/>
        <v>0.84333971220811565</v>
      </c>
      <c r="N72" s="241">
        <f t="shared" si="7"/>
        <v>1.0657782575373975</v>
      </c>
      <c r="O72" s="249">
        <v>2.29E-2</v>
      </c>
      <c r="P72" s="249">
        <v>1.4E-3</v>
      </c>
      <c r="Q72" s="243">
        <f t="shared" si="8"/>
        <v>0.28263496194174004</v>
      </c>
      <c r="R72" s="244">
        <f t="shared" si="9"/>
        <v>-4.7978653719327191</v>
      </c>
      <c r="S72" s="242">
        <f t="shared" si="10"/>
        <v>2.2960483143751769</v>
      </c>
      <c r="T72" s="240">
        <f t="shared" si="11"/>
        <v>1.5743063189372482</v>
      </c>
      <c r="U72" s="245">
        <f t="shared" si="14"/>
        <v>1.8684210526315789E-2</v>
      </c>
      <c r="V72" s="243">
        <f t="shared" si="12"/>
        <v>0.28264295870519834</v>
      </c>
      <c r="AP72" s="27"/>
    </row>
    <row r="73" spans="1:42" ht="16" x14ac:dyDescent="0.2">
      <c r="A73" t="s">
        <v>117</v>
      </c>
      <c r="C73" s="246">
        <v>0.20833485125064247</v>
      </c>
      <c r="D73" s="250"/>
      <c r="E73" s="250"/>
      <c r="F73" s="248">
        <v>1.7089620000000001E-3</v>
      </c>
      <c r="G73" s="248">
        <v>3.4999999999999999E-6</v>
      </c>
      <c r="H73" s="248">
        <v>0.28251189999999998</v>
      </c>
      <c r="I73" s="248">
        <v>3.4E-5</v>
      </c>
      <c r="J73" s="234">
        <f t="shared" si="13"/>
        <v>-9.6575136587876322</v>
      </c>
      <c r="K73" s="234">
        <f t="shared" si="4"/>
        <v>2.4046537121841678</v>
      </c>
      <c r="L73" s="240">
        <f t="shared" si="5"/>
        <v>0.45672720759676233</v>
      </c>
      <c r="M73" s="241">
        <f t="shared" si="6"/>
        <v>1.0449503553996227</v>
      </c>
      <c r="N73" s="241">
        <f t="shared" si="7"/>
        <v>1.2611413693177238</v>
      </c>
      <c r="O73" s="249">
        <v>3.2500000000000001E-2</v>
      </c>
      <c r="P73" s="249">
        <v>1.6000000000000001E-3</v>
      </c>
      <c r="Q73" s="243">
        <f t="shared" si="8"/>
        <v>0.28251086272991949</v>
      </c>
      <c r="R73" s="244">
        <f t="shared" si="9"/>
        <v>-8.9736635326476133</v>
      </c>
      <c r="S73" s="242">
        <f t="shared" si="10"/>
        <v>2.4423239683971953</v>
      </c>
      <c r="T73" s="240">
        <f t="shared" si="11"/>
        <v>1.8871456213820363</v>
      </c>
      <c r="U73" s="245">
        <f t="shared" si="14"/>
        <v>1.8684210526315789E-2</v>
      </c>
      <c r="V73" s="243">
        <f t="shared" si="12"/>
        <v>0.28252221286556051</v>
      </c>
      <c r="AP73" s="27"/>
    </row>
    <row r="74" spans="1:42" ht="16" x14ac:dyDescent="0.2">
      <c r="A74" t="s">
        <v>118</v>
      </c>
      <c r="C74" s="246">
        <v>9.7510993700025653E-2</v>
      </c>
      <c r="D74" s="250"/>
      <c r="E74" s="250"/>
      <c r="F74" s="248">
        <v>6.9583100000000005E-4</v>
      </c>
      <c r="G74" s="248">
        <v>1.5E-6</v>
      </c>
      <c r="H74" s="248">
        <v>0.28242089999999997</v>
      </c>
      <c r="I74" s="248">
        <v>3.6999999999999998E-5</v>
      </c>
      <c r="J74" s="234">
        <f t="shared" si="13"/>
        <v>-12.875506126563778</v>
      </c>
      <c r="K74" s="234">
        <f t="shared" si="4"/>
        <v>2.6168290397298302</v>
      </c>
      <c r="L74" s="240">
        <f t="shared" si="5"/>
        <v>0.58943335325881052</v>
      </c>
      <c r="M74" s="241">
        <f t="shared" si="6"/>
        <v>1.14313386077069</v>
      </c>
      <c r="N74" s="241">
        <f t="shared" si="7"/>
        <v>1.3478599348058553</v>
      </c>
      <c r="O74" s="249">
        <v>3.9100000000000003E-2</v>
      </c>
      <c r="P74" s="249">
        <v>3.6000000000000003E-3</v>
      </c>
      <c r="Q74" s="243">
        <f t="shared" si="8"/>
        <v>0.28242039186000972</v>
      </c>
      <c r="R74" s="244">
        <f t="shared" si="9"/>
        <v>-12.026832966016698</v>
      </c>
      <c r="S74" s="242">
        <f t="shared" si="10"/>
        <v>2.7013265184033073</v>
      </c>
      <c r="T74" s="240">
        <f t="shared" si="11"/>
        <v>2.1144230523021501</v>
      </c>
      <c r="U74" s="245">
        <f t="shared" si="14"/>
        <v>1.8684210526315789E-2</v>
      </c>
      <c r="V74" s="243">
        <f t="shared" si="12"/>
        <v>0.28243404778769643</v>
      </c>
      <c r="AP74" s="27"/>
    </row>
    <row r="75" spans="1:42" ht="16" x14ac:dyDescent="0.2">
      <c r="A75" t="s">
        <v>119</v>
      </c>
      <c r="C75" s="246">
        <v>0.11593974307939203</v>
      </c>
      <c r="D75" s="250"/>
      <c r="E75" s="250"/>
      <c r="F75" s="248">
        <v>8.355382E-4</v>
      </c>
      <c r="G75" s="248">
        <v>8.8000000000000004E-7</v>
      </c>
      <c r="H75" s="248">
        <v>0.2825009</v>
      </c>
      <c r="I75" s="248">
        <v>3.4999999999999997E-5</v>
      </c>
      <c r="J75" s="234">
        <f t="shared" si="13"/>
        <v>-10.04650175928742</v>
      </c>
      <c r="K75" s="234">
        <f t="shared" si="4"/>
        <v>2.4753788213660548</v>
      </c>
      <c r="L75" s="240">
        <f t="shared" si="5"/>
        <v>0.46243305318844913</v>
      </c>
      <c r="M75" s="241">
        <f t="shared" si="6"/>
        <v>1.0363314298300204</v>
      </c>
      <c r="N75" s="241">
        <f t="shared" si="7"/>
        <v>1.2483630258096543</v>
      </c>
      <c r="O75" s="249">
        <v>3.3399999999999999E-2</v>
      </c>
      <c r="P75" s="249">
        <v>2.3E-3</v>
      </c>
      <c r="Q75" s="243">
        <f t="shared" si="8"/>
        <v>0.28250037881427725</v>
      </c>
      <c r="R75" s="244">
        <f t="shared" si="9"/>
        <v>-9.3244681937509899</v>
      </c>
      <c r="S75" s="242">
        <f t="shared" si="10"/>
        <v>2.5293526466545946</v>
      </c>
      <c r="T75" s="240">
        <f t="shared" si="11"/>
        <v>1.9134104659707438</v>
      </c>
      <c r="U75" s="245">
        <f t="shared" si="14"/>
        <v>1.8684210526315789E-2</v>
      </c>
      <c r="V75" s="243">
        <f t="shared" si="12"/>
        <v>0.28251204335937613</v>
      </c>
      <c r="AP75" s="27"/>
    </row>
    <row r="76" spans="1:42" ht="16" x14ac:dyDescent="0.2">
      <c r="A76" t="s">
        <v>120</v>
      </c>
      <c r="C76" s="246">
        <v>0.11848750780762013</v>
      </c>
      <c r="D76" s="250"/>
      <c r="E76" s="250"/>
      <c r="F76" s="248">
        <v>8.7395340000000004E-4</v>
      </c>
      <c r="G76" s="248">
        <v>1.9E-6</v>
      </c>
      <c r="H76" s="248">
        <v>0.28239890000000001</v>
      </c>
      <c r="I76" s="248">
        <v>5.5999999999999999E-5</v>
      </c>
      <c r="J76" s="234">
        <f t="shared" si="13"/>
        <v>-13.653482327563355</v>
      </c>
      <c r="K76" s="234">
        <f t="shared" si="4"/>
        <v>3.9606061141856888</v>
      </c>
      <c r="L76" s="240">
        <f t="shared" si="5"/>
        <v>0.62822274643684684</v>
      </c>
      <c r="M76" s="241">
        <f t="shared" si="6"/>
        <v>1.1789734840712174</v>
      </c>
      <c r="N76" s="241">
        <f t="shared" si="7"/>
        <v>1.3823942648129386</v>
      </c>
      <c r="O76" s="249">
        <v>3.2500000000000001E-2</v>
      </c>
      <c r="P76" s="249">
        <v>3.8999999999999998E-3</v>
      </c>
      <c r="Q76" s="243">
        <f t="shared" si="8"/>
        <v>0.28239836954600889</v>
      </c>
      <c r="R76" s="244">
        <f t="shared" si="9"/>
        <v>-12.951996798361565</v>
      </c>
      <c r="S76" s="242">
        <f t="shared" si="10"/>
        <v>4.0521426818449822</v>
      </c>
      <c r="T76" s="240">
        <f t="shared" si="11"/>
        <v>2.1769681588551499</v>
      </c>
      <c r="U76" s="245">
        <f t="shared" si="14"/>
        <v>1.8684210526315789E-2</v>
      </c>
      <c r="V76" s="243">
        <f t="shared" si="12"/>
        <v>0.28240971968164991</v>
      </c>
      <c r="AP76" s="27"/>
    </row>
    <row r="77" spans="1:42" s="251" customFormat="1" ht="15" x14ac:dyDescent="0.2">
      <c r="A77" s="251" t="s">
        <v>121</v>
      </c>
      <c r="C77" s="252">
        <v>0.10226084577739523</v>
      </c>
      <c r="D77" s="253"/>
      <c r="E77" s="253"/>
      <c r="F77" s="254">
        <v>7.1987489999999999E-4</v>
      </c>
      <c r="G77" s="254">
        <v>3.1999999999999999E-6</v>
      </c>
      <c r="H77" s="254">
        <v>0.2824564</v>
      </c>
      <c r="I77" s="254">
        <v>3.8000000000000002E-5</v>
      </c>
      <c r="J77" s="255">
        <f t="shared" si="13"/>
        <v>-11.620135438584516</v>
      </c>
      <c r="K77" s="255">
        <f t="shared" si="4"/>
        <v>2.6875541489117172</v>
      </c>
      <c r="L77" s="256">
        <f t="shared" si="5"/>
        <v>0.53263502654056571</v>
      </c>
      <c r="M77" s="257">
        <f t="shared" si="6"/>
        <v>1.0947788514876322</v>
      </c>
      <c r="N77" s="257">
        <f t="shared" si="7"/>
        <v>1.3026026269016902</v>
      </c>
      <c r="O77" s="258">
        <v>2.63E-2</v>
      </c>
      <c r="P77" s="258">
        <v>4.5999999999999999E-3</v>
      </c>
      <c r="Q77" s="259">
        <f t="shared" si="8"/>
        <v>0.282456046439511</v>
      </c>
      <c r="R77" s="260">
        <f t="shared" si="9"/>
        <v>-11.049717571895989</v>
      </c>
      <c r="S77" s="261">
        <f t="shared" si="10"/>
        <v>2.7955353107303562</v>
      </c>
      <c r="T77" s="256">
        <f t="shared" si="11"/>
        <v>2.0341477559306487</v>
      </c>
      <c r="U77" s="262">
        <f t="shared" si="14"/>
        <v>1.8684210526315789E-2</v>
      </c>
      <c r="V77" s="259">
        <f t="shared" si="12"/>
        <v>0.28246523078688018</v>
      </c>
      <c r="W77" s="263"/>
      <c r="X77" s="263"/>
      <c r="Y77" s="263"/>
      <c r="Z77" s="263"/>
      <c r="AA77" s="263"/>
      <c r="AB77" s="263"/>
      <c r="AC77" s="263"/>
      <c r="AD77" s="263"/>
      <c r="AE77" s="263"/>
      <c r="AF77" s="263"/>
      <c r="AG77" s="263"/>
      <c r="AH77" s="263"/>
      <c r="AI77" s="263"/>
      <c r="AJ77" s="263"/>
      <c r="AK77" s="263"/>
      <c r="AL77" s="263"/>
      <c r="AM77" s="263"/>
      <c r="AN77" s="263"/>
      <c r="AO77" s="263"/>
      <c r="AP77" s="263"/>
    </row>
    <row r="78" spans="1:42" ht="16" x14ac:dyDescent="0.2">
      <c r="A78" t="s">
        <v>122</v>
      </c>
      <c r="C78" s="246">
        <v>8.3358293885924875E-2</v>
      </c>
      <c r="D78" s="250"/>
      <c r="E78" s="250"/>
      <c r="F78" s="248">
        <v>6.1615770000000001E-4</v>
      </c>
      <c r="G78" s="248">
        <v>6.5000000000000002E-7</v>
      </c>
      <c r="H78" s="248">
        <v>0.28254030000000002</v>
      </c>
      <c r="I78" s="248">
        <v>3.8999999999999999E-5</v>
      </c>
      <c r="J78" s="234">
        <f t="shared" si="13"/>
        <v>-8.6532171084034371</v>
      </c>
      <c r="K78" s="234">
        <f t="shared" si="4"/>
        <v>2.7582792580936046</v>
      </c>
      <c r="L78" s="240">
        <f t="shared" si="5"/>
        <v>0.39589817373508884</v>
      </c>
      <c r="M78" s="241">
        <f t="shared" si="6"/>
        <v>0.97598157996008794</v>
      </c>
      <c r="N78" s="241">
        <f t="shared" si="7"/>
        <v>1.1905753114481517</v>
      </c>
      <c r="O78" s="249">
        <v>3.1100000000000003E-2</v>
      </c>
      <c r="P78" s="249">
        <v>2.7000000000000001E-3</v>
      </c>
      <c r="Q78" s="243">
        <f t="shared" si="8"/>
        <v>0.28253994213215594</v>
      </c>
      <c r="R78" s="244">
        <f t="shared" si="9"/>
        <v>-7.9763200116678146</v>
      </c>
      <c r="S78" s="242">
        <f t="shared" si="10"/>
        <v>2.8216209603362437</v>
      </c>
      <c r="T78" s="240">
        <f t="shared" si="11"/>
        <v>1.813236123804973</v>
      </c>
      <c r="U78" s="245">
        <f t="shared" si="14"/>
        <v>1.8684210526315789E-2</v>
      </c>
      <c r="V78" s="243">
        <f t="shared" si="12"/>
        <v>0.28255080319691883</v>
      </c>
      <c r="AP78" s="27"/>
    </row>
    <row r="79" spans="1:42" ht="16" x14ac:dyDescent="0.2">
      <c r="A79"/>
      <c r="C79" s="246"/>
      <c r="D79" s="250"/>
      <c r="E79" s="250"/>
      <c r="F79" s="248"/>
      <c r="G79" s="248"/>
      <c r="H79" s="248"/>
      <c r="I79" s="248"/>
      <c r="J79" s="234"/>
      <c r="K79" s="234"/>
      <c r="L79" s="240"/>
      <c r="M79" s="241"/>
      <c r="N79" s="241"/>
      <c r="O79" s="249"/>
      <c r="P79" s="249"/>
      <c r="Q79" s="243"/>
      <c r="R79" s="244"/>
      <c r="S79" s="242"/>
      <c r="T79" s="240"/>
      <c r="U79" s="245"/>
      <c r="V79" s="243"/>
      <c r="AP79" s="27"/>
    </row>
    <row r="80" spans="1:42" ht="15" x14ac:dyDescent="0.2">
      <c r="A80" s="237" t="s">
        <v>123</v>
      </c>
      <c r="C80" s="246"/>
      <c r="D80" s="250"/>
      <c r="E80" s="250"/>
      <c r="F80" s="248"/>
      <c r="G80" s="248"/>
      <c r="H80" s="248"/>
      <c r="I80" s="248"/>
      <c r="J80" s="234"/>
      <c r="K80" s="234"/>
      <c r="L80" s="240"/>
      <c r="M80" s="241"/>
      <c r="N80" s="241"/>
      <c r="O80" s="249"/>
      <c r="P80" s="249"/>
      <c r="Q80" s="243"/>
      <c r="R80" s="244"/>
      <c r="S80" s="242"/>
      <c r="T80" s="240"/>
      <c r="U80" s="245"/>
      <c r="V80" s="243"/>
      <c r="AP80" s="27"/>
    </row>
    <row r="81" spans="1:42" ht="16" x14ac:dyDescent="0.2">
      <c r="A81" t="s">
        <v>124</v>
      </c>
      <c r="C81" s="246">
        <v>0.12571169109410765</v>
      </c>
      <c r="D81" s="250"/>
      <c r="E81" s="250"/>
      <c r="F81" s="248">
        <v>1.2365449999999999E-3</v>
      </c>
      <c r="G81" s="248">
        <v>4.6E-6</v>
      </c>
      <c r="H81" s="248">
        <v>0.2826166</v>
      </c>
      <c r="I81" s="248">
        <v>2.3E-5</v>
      </c>
      <c r="J81" s="234">
        <f t="shared" si="13"/>
        <v>-5.9550541931153695</v>
      </c>
      <c r="K81" s="234">
        <f t="shared" si="4"/>
        <v>1.6266775111834078</v>
      </c>
      <c r="L81" s="240">
        <f t="shared" si="5"/>
        <v>0.27798190796508931</v>
      </c>
      <c r="M81" s="241">
        <f t="shared" si="6"/>
        <v>0.88472187060432972</v>
      </c>
      <c r="N81" s="241">
        <f t="shared" si="7"/>
        <v>1.1083644410545566</v>
      </c>
      <c r="O81" s="249">
        <v>3.8259999999999995E-2</v>
      </c>
      <c r="P81" s="249">
        <v>8.5999999999999998E-4</v>
      </c>
      <c r="Q81" s="243">
        <f t="shared" si="8"/>
        <v>0.28261571640280214</v>
      </c>
      <c r="R81" s="244">
        <f t="shared" si="9"/>
        <v>-5.1376982971862439</v>
      </c>
      <c r="S81" s="242">
        <f t="shared" si="10"/>
        <v>1.6470770057137023</v>
      </c>
      <c r="T81" s="240">
        <f t="shared" si="11"/>
        <v>1.6103605961915675</v>
      </c>
      <c r="U81" s="245">
        <f t="shared" si="14"/>
        <v>1.8684210526315789E-2</v>
      </c>
      <c r="V81" s="243">
        <f t="shared" si="12"/>
        <v>0.28262907885026695</v>
      </c>
      <c r="AP81" s="27"/>
    </row>
    <row r="82" spans="1:42" ht="16" x14ac:dyDescent="0.2">
      <c r="A82" t="s">
        <v>125</v>
      </c>
      <c r="C82" s="246">
        <v>0.28559932142181949</v>
      </c>
      <c r="D82" s="250"/>
      <c r="E82" s="250"/>
      <c r="F82" s="248">
        <v>3.3924549999999999E-3</v>
      </c>
      <c r="G82" s="248">
        <v>1.5999999999999999E-5</v>
      </c>
      <c r="H82" s="248">
        <v>0.28256189999999998</v>
      </c>
      <c r="I82" s="248">
        <v>2.6999999999999999E-5</v>
      </c>
      <c r="J82" s="234">
        <f t="shared" si="13"/>
        <v>-7.8893859292406452</v>
      </c>
      <c r="K82" s="234">
        <f t="shared" si="4"/>
        <v>1.9095779479109569</v>
      </c>
      <c r="L82" s="240">
        <f t="shared" si="5"/>
        <v>0.39413234858870083</v>
      </c>
      <c r="M82" s="241">
        <f t="shared" si="6"/>
        <v>1.0198770879231773</v>
      </c>
      <c r="N82" s="241">
        <f t="shared" si="7"/>
        <v>1.2473801787630689</v>
      </c>
      <c r="O82" s="249">
        <v>2.3899999999999998E-2</v>
      </c>
      <c r="P82" s="249">
        <v>1.1999999999999999E-3</v>
      </c>
      <c r="Q82" s="243">
        <f t="shared" si="8"/>
        <v>0.28256038590469768</v>
      </c>
      <c r="R82" s="244">
        <f t="shared" si="9"/>
        <v>-7.4130208343836657</v>
      </c>
      <c r="S82" s="242">
        <f t="shared" si="10"/>
        <v>1.9382230227773318</v>
      </c>
      <c r="T82" s="240">
        <f t="shared" si="11"/>
        <v>1.7668360241698853</v>
      </c>
      <c r="U82" s="245">
        <f t="shared" si="14"/>
        <v>1.8684210526315789E-2</v>
      </c>
      <c r="V82" s="243">
        <f t="shared" si="12"/>
        <v>0.2825687319497161</v>
      </c>
      <c r="AP82" s="27"/>
    </row>
    <row r="83" spans="1:42" ht="16" x14ac:dyDescent="0.2">
      <c r="A83" t="s">
        <v>126</v>
      </c>
      <c r="C83" s="246">
        <v>0.11292429816762388</v>
      </c>
      <c r="D83" s="250"/>
      <c r="E83" s="250"/>
      <c r="F83" s="248">
        <v>1.100171E-3</v>
      </c>
      <c r="G83" s="248">
        <v>1.3999999999999999E-6</v>
      </c>
      <c r="H83" s="248">
        <v>0.28272839999999999</v>
      </c>
      <c r="I83" s="248">
        <v>1.8E-5</v>
      </c>
      <c r="J83" s="234">
        <f t="shared" si="13"/>
        <v>-2.0015205898480382</v>
      </c>
      <c r="K83" s="234">
        <f t="shared" si="4"/>
        <v>1.2730519652739714</v>
      </c>
      <c r="L83" s="240">
        <f t="shared" si="5"/>
        <v>9.3199641605728703E-2</v>
      </c>
      <c r="M83" s="241">
        <f t="shared" si="6"/>
        <v>0.72450640612346073</v>
      </c>
      <c r="N83" s="241">
        <f t="shared" si="7"/>
        <v>0.9573942457450737</v>
      </c>
      <c r="O83" s="249">
        <v>3.6810000000000002E-2</v>
      </c>
      <c r="P83" s="249">
        <v>5.6999999999999998E-4</v>
      </c>
      <c r="Q83" s="243">
        <f t="shared" si="8"/>
        <v>0.28272764365564518</v>
      </c>
      <c r="R83" s="244">
        <f t="shared" si="9"/>
        <v>-1.2115158742564969</v>
      </c>
      <c r="S83" s="242">
        <f t="shared" si="10"/>
        <v>1.2864865416640521</v>
      </c>
      <c r="T83" s="240">
        <f t="shared" si="11"/>
        <v>1.3202476806120249</v>
      </c>
      <c r="U83" s="245">
        <f t="shared" si="14"/>
        <v>1.8684210526315789E-2</v>
      </c>
      <c r="V83" s="243">
        <f t="shared" si="12"/>
        <v>0.28274049951117564</v>
      </c>
      <c r="AP83" s="27"/>
    </row>
    <row r="84" spans="1:42" ht="16" x14ac:dyDescent="0.2">
      <c r="A84" t="s">
        <v>127</v>
      </c>
      <c r="C84" s="246">
        <v>0.42157819765152937</v>
      </c>
      <c r="D84" s="250"/>
      <c r="E84" s="250"/>
      <c r="F84" s="248">
        <v>7.3964520000000004E-3</v>
      </c>
      <c r="G84" s="248">
        <v>9.8999999999999994E-5</v>
      </c>
      <c r="H84" s="248">
        <v>0.2826321</v>
      </c>
      <c r="I84" s="248">
        <v>2.3E-5</v>
      </c>
      <c r="J84" s="234">
        <f t="shared" si="13"/>
        <v>-5.4069345969556855</v>
      </c>
      <c r="K84" s="234">
        <f t="shared" si="4"/>
        <v>1.6266775111834078</v>
      </c>
      <c r="L84" s="240">
        <f t="shared" si="5"/>
        <v>0.31163065164612336</v>
      </c>
      <c r="M84" s="241">
        <f t="shared" si="6"/>
        <v>1.0312545785149814</v>
      </c>
      <c r="N84" s="241">
        <f t="shared" si="7"/>
        <v>1.2849613450400952</v>
      </c>
      <c r="O84" s="249">
        <v>3.2590000000000001E-2</v>
      </c>
      <c r="P84" s="249">
        <v>4.0000000000000002E-4</v>
      </c>
      <c r="Q84" s="243">
        <f t="shared" si="8"/>
        <v>0.28262759822015238</v>
      </c>
      <c r="R84" s="244">
        <f t="shared" si="9"/>
        <v>-4.8433037663520029</v>
      </c>
      <c r="S84" s="242">
        <f t="shared" si="10"/>
        <v>1.6403193894326087</v>
      </c>
      <c r="T84" s="240">
        <f t="shared" si="11"/>
        <v>1.5846444040944179</v>
      </c>
      <c r="U84" s="245">
        <f t="shared" si="14"/>
        <v>1.8684210526315789E-2</v>
      </c>
      <c r="V84" s="243">
        <f t="shared" si="12"/>
        <v>0.28263897979650149</v>
      </c>
      <c r="AP84" s="27"/>
    </row>
    <row r="85" spans="1:42" ht="16" x14ac:dyDescent="0.2">
      <c r="A85" t="s">
        <v>128</v>
      </c>
      <c r="C85" s="246">
        <v>0.1504252088604151</v>
      </c>
      <c r="D85" s="250"/>
      <c r="E85" s="250"/>
      <c r="F85" s="248">
        <v>1.3791070000000001E-3</v>
      </c>
      <c r="G85" s="248">
        <v>4.3000000000000003E-6</v>
      </c>
      <c r="H85" s="248">
        <v>0.2825413</v>
      </c>
      <c r="I85" s="248">
        <v>3.6999999999999998E-5</v>
      </c>
      <c r="J85" s="234">
        <f t="shared" si="13"/>
        <v>-8.617854553813439</v>
      </c>
      <c r="K85" s="234">
        <f t="shared" si="4"/>
        <v>2.6168290397298302</v>
      </c>
      <c r="L85" s="240">
        <f t="shared" si="5"/>
        <v>0.4035873258444555</v>
      </c>
      <c r="M85" s="241">
        <f t="shared" si="6"/>
        <v>0.99435668593512561</v>
      </c>
      <c r="N85" s="241">
        <f t="shared" si="7"/>
        <v>1.2119220443898089</v>
      </c>
      <c r="O85" s="249">
        <v>3.823E-2</v>
      </c>
      <c r="P85" s="249">
        <v>7.6000000000000004E-4</v>
      </c>
      <c r="Q85" s="243">
        <f t="shared" si="8"/>
        <v>0.28254031530535129</v>
      </c>
      <c r="R85" s="244">
        <f t="shared" si="9"/>
        <v>-7.8049656394518774</v>
      </c>
      <c r="S85" s="242">
        <f t="shared" si="10"/>
        <v>2.6348682010853945</v>
      </c>
      <c r="T85" s="240">
        <f t="shared" si="11"/>
        <v>1.8058265182054147</v>
      </c>
      <c r="U85" s="245">
        <f t="shared" si="14"/>
        <v>1.8684210526315789E-2</v>
      </c>
      <c r="V85" s="243">
        <f t="shared" si="12"/>
        <v>0.28255366727146475</v>
      </c>
      <c r="AP85" s="27"/>
    </row>
    <row r="86" spans="1:42" ht="16" x14ac:dyDescent="0.2">
      <c r="A86" t="s">
        <v>129</v>
      </c>
      <c r="C86" s="246">
        <v>0.10952129250613611</v>
      </c>
      <c r="D86" s="250"/>
      <c r="E86" s="250"/>
      <c r="F86" s="248">
        <v>1.035488E-3</v>
      </c>
      <c r="G86" s="248">
        <v>4.4000000000000002E-6</v>
      </c>
      <c r="H86" s="248">
        <v>0.28260800000000003</v>
      </c>
      <c r="I86" s="248">
        <v>1.9000000000000001E-5</v>
      </c>
      <c r="J86" s="234">
        <f t="shared" si="13"/>
        <v>-6.259172162596415</v>
      </c>
      <c r="K86" s="234">
        <f t="shared" si="4"/>
        <v>1.3437770744558586</v>
      </c>
      <c r="L86" s="240">
        <f t="shared" si="5"/>
        <v>0.29034066486854226</v>
      </c>
      <c r="M86" s="241">
        <f t="shared" si="6"/>
        <v>0.89207341153164521</v>
      </c>
      <c r="N86" s="241">
        <f t="shared" si="7"/>
        <v>1.1141353806531229</v>
      </c>
      <c r="O86" s="249">
        <v>3.6679999999999997E-2</v>
      </c>
      <c r="P86" s="249">
        <v>7.5000000000000002E-4</v>
      </c>
      <c r="Q86" s="243">
        <f t="shared" si="8"/>
        <v>0.28260729063880091</v>
      </c>
      <c r="R86" s="244">
        <f t="shared" si="9"/>
        <v>-5.470738153596777</v>
      </c>
      <c r="S86" s="242">
        <f t="shared" si="10"/>
        <v>1.3615777728903209</v>
      </c>
      <c r="T86" s="240">
        <f t="shared" si="11"/>
        <v>1.6336683204494338</v>
      </c>
      <c r="U86" s="245">
        <f t="shared" si="14"/>
        <v>1.8684210526315789E-2</v>
      </c>
      <c r="V86" s="243">
        <f t="shared" si="12"/>
        <v>0.28262010107641405</v>
      </c>
      <c r="AP86" s="27"/>
    </row>
    <row r="87" spans="1:42" ht="16" x14ac:dyDescent="0.2">
      <c r="A87" t="s">
        <v>130</v>
      </c>
      <c r="C87" s="246">
        <v>0.2746102434456304</v>
      </c>
      <c r="D87" s="250"/>
      <c r="E87" s="250"/>
      <c r="F87" s="248">
        <v>3.2536470000000001E-3</v>
      </c>
      <c r="G87" s="248">
        <v>2.3E-5</v>
      </c>
      <c r="H87" s="248">
        <v>0.28262920000000002</v>
      </c>
      <c r="I87" s="248">
        <v>2.5999999999999998E-5</v>
      </c>
      <c r="J87" s="234">
        <f t="shared" si="13"/>
        <v>-5.5094860052684451</v>
      </c>
      <c r="K87" s="234">
        <f t="shared" si="4"/>
        <v>1.8388528387290697</v>
      </c>
      <c r="L87" s="240">
        <f t="shared" si="5"/>
        <v>0.2742870247767964</v>
      </c>
      <c r="M87" s="241">
        <f t="shared" si="6"/>
        <v>0.91594650178258052</v>
      </c>
      <c r="N87" s="241">
        <f t="shared" si="7"/>
        <v>1.1494561171302622</v>
      </c>
      <c r="O87" s="249">
        <v>2.4E-2</v>
      </c>
      <c r="P87" s="249">
        <v>1.1999999999999999E-3</v>
      </c>
      <c r="Q87" s="243">
        <f t="shared" si="8"/>
        <v>0.28262774177917688</v>
      </c>
      <c r="R87" s="244">
        <f t="shared" si="9"/>
        <v>-5.0288003991938446</v>
      </c>
      <c r="S87" s="242">
        <f t="shared" si="10"/>
        <v>1.8677219225379511</v>
      </c>
      <c r="T87" s="240">
        <f t="shared" si="11"/>
        <v>1.5920664054137137</v>
      </c>
      <c r="U87" s="245">
        <f t="shared" si="14"/>
        <v>1.8684210526315789E-2</v>
      </c>
      <c r="V87" s="243">
        <f t="shared" si="12"/>
        <v>0.28263612275270994</v>
      </c>
      <c r="AP87" s="27"/>
    </row>
    <row r="88" spans="1:42" ht="16" x14ac:dyDescent="0.2">
      <c r="A88" t="s">
        <v>131</v>
      </c>
      <c r="C88" s="246">
        <v>0.16432179332176058</v>
      </c>
      <c r="D88" s="250"/>
      <c r="E88" s="250"/>
      <c r="F88" s="248">
        <v>1.482555E-3</v>
      </c>
      <c r="G88" s="248">
        <v>3.1E-6</v>
      </c>
      <c r="H88" s="248">
        <v>0.28265489999999999</v>
      </c>
      <c r="I88" s="248">
        <v>2.0000000000000002E-5</v>
      </c>
      <c r="J88" s="234">
        <f t="shared" si="13"/>
        <v>-4.6006683522825425</v>
      </c>
      <c r="K88" s="234">
        <f t="shared" si="4"/>
        <v>1.414502183637746</v>
      </c>
      <c r="L88" s="240">
        <f t="shared" si="5"/>
        <v>0.21652844784295094</v>
      </c>
      <c r="M88" s="241">
        <f t="shared" si="6"/>
        <v>0.83624001280862581</v>
      </c>
      <c r="N88" s="241">
        <f t="shared" si="7"/>
        <v>1.0643265953818741</v>
      </c>
      <c r="O88" s="249">
        <v>3.5970000000000002E-2</v>
      </c>
      <c r="P88" s="249">
        <v>4.8000000000000001E-4</v>
      </c>
      <c r="Q88" s="243">
        <f t="shared" si="8"/>
        <v>0.28265390404112684</v>
      </c>
      <c r="R88" s="244">
        <f t="shared" si="9"/>
        <v>-3.8379910875585566</v>
      </c>
      <c r="S88" s="242">
        <f t="shared" si="10"/>
        <v>1.4259054829005331</v>
      </c>
      <c r="T88" s="240">
        <f t="shared" si="11"/>
        <v>1.5131872985330581</v>
      </c>
      <c r="U88" s="245">
        <f t="shared" si="14"/>
        <v>1.8684210526315789E-2</v>
      </c>
      <c r="V88" s="243">
        <f t="shared" si="12"/>
        <v>0.28266646642898269</v>
      </c>
      <c r="AP88" s="27"/>
    </row>
    <row r="89" spans="1:42" ht="16" x14ac:dyDescent="0.2">
      <c r="A89" t="s">
        <v>132</v>
      </c>
      <c r="C89" s="246">
        <v>0.12557086246191662</v>
      </c>
      <c r="D89" s="250"/>
      <c r="E89" s="250"/>
      <c r="F89" s="248">
        <v>1.3017009999999999E-3</v>
      </c>
      <c r="G89" s="248">
        <v>5.9999999999999997E-7</v>
      </c>
      <c r="H89" s="248">
        <v>0.28267540000000002</v>
      </c>
      <c r="I89" s="248">
        <v>2.5999999999999998E-5</v>
      </c>
      <c r="J89" s="234">
        <f t="shared" si="13"/>
        <v>-3.8757359831669818</v>
      </c>
      <c r="K89" s="234">
        <f t="shared" si="4"/>
        <v>1.8388528387290697</v>
      </c>
      <c r="L89" s="240">
        <f t="shared" si="5"/>
        <v>0.18144786729852039</v>
      </c>
      <c r="M89" s="241">
        <f t="shared" si="6"/>
        <v>0.80328288693696581</v>
      </c>
      <c r="N89" s="241">
        <f t="shared" si="7"/>
        <v>1.0324011379637055</v>
      </c>
      <c r="O89" s="249">
        <v>3.2799999999999996E-2</v>
      </c>
      <c r="P89" s="249">
        <v>4.8000000000000001E-4</v>
      </c>
      <c r="Q89" s="243">
        <f t="shared" si="8"/>
        <v>0.28267460262542682</v>
      </c>
      <c r="R89" s="244">
        <f t="shared" si="9"/>
        <v>-3.1763274987639534</v>
      </c>
      <c r="S89" s="242">
        <f t="shared" si="10"/>
        <v>1.8501348347932598</v>
      </c>
      <c r="T89" s="240">
        <f t="shared" si="11"/>
        <v>1.4621978980598118</v>
      </c>
      <c r="U89" s="245">
        <f t="shared" si="14"/>
        <v>1.8684210526315789E-2</v>
      </c>
      <c r="V89" s="243">
        <f t="shared" si="12"/>
        <v>0.28268605756363346</v>
      </c>
      <c r="AP89" s="27"/>
    </row>
    <row r="90" spans="1:42" ht="15" x14ac:dyDescent="0.2">
      <c r="A90" s="264" t="s">
        <v>133</v>
      </c>
      <c r="C90" s="246">
        <v>0.24941208644592738</v>
      </c>
      <c r="D90" s="250"/>
      <c r="E90" s="250"/>
      <c r="F90" s="248">
        <v>2.5219550000000002E-3</v>
      </c>
      <c r="G90" s="248">
        <v>7.0999999999999998E-6</v>
      </c>
      <c r="H90" s="248">
        <v>0.28263529999999998</v>
      </c>
      <c r="I90" s="248">
        <v>2.4000000000000001E-5</v>
      </c>
      <c r="J90" s="234">
        <f t="shared" si="13"/>
        <v>-5.2937744222653373</v>
      </c>
      <c r="K90" s="234">
        <f t="shared" si="4"/>
        <v>1.6974026203652952</v>
      </c>
      <c r="L90" s="240">
        <f t="shared" si="5"/>
        <v>0.25738368229598962</v>
      </c>
      <c r="M90" s="241">
        <f t="shared" si="6"/>
        <v>0.88866939284933177</v>
      </c>
      <c r="N90" s="241">
        <f t="shared" si="7"/>
        <v>1.1195116716736151</v>
      </c>
      <c r="O90" s="249">
        <v>4.1540000000000001E-2</v>
      </c>
      <c r="P90" s="249">
        <v>4.5000000000000004E-4</v>
      </c>
      <c r="Q90" s="243">
        <f t="shared" si="8"/>
        <v>0.2826333433346106</v>
      </c>
      <c r="R90" s="244">
        <f t="shared" si="9"/>
        <v>-4.4415225656047053</v>
      </c>
      <c r="S90" s="242">
        <f t="shared" si="10"/>
        <v>1.7083447493366042</v>
      </c>
      <c r="T90" s="240">
        <f t="shared" si="11"/>
        <v>1.5615902953816005</v>
      </c>
      <c r="U90" s="245">
        <f t="shared" si="14"/>
        <v>1.8684210526315789E-2</v>
      </c>
      <c r="V90" s="243">
        <f t="shared" si="12"/>
        <v>0.28264785177856827</v>
      </c>
      <c r="AP90" s="27"/>
    </row>
    <row r="91" spans="1:42" ht="16" x14ac:dyDescent="0.2">
      <c r="A91" t="s">
        <v>134</v>
      </c>
      <c r="C91" s="246">
        <v>0.20748819326713488</v>
      </c>
      <c r="D91" s="250"/>
      <c r="E91" s="250"/>
      <c r="F91" s="248">
        <v>2.0480989999999998E-3</v>
      </c>
      <c r="G91" s="248">
        <v>1.5999999999999999E-6</v>
      </c>
      <c r="H91" s="248">
        <v>0.28272770000000003</v>
      </c>
      <c r="I91" s="248">
        <v>2.1999999999999999E-5</v>
      </c>
      <c r="J91" s="234">
        <f t="shared" si="13"/>
        <v>-2.0262743780604473</v>
      </c>
      <c r="K91" s="234">
        <f t="shared" si="4"/>
        <v>1.5559524020015205</v>
      </c>
      <c r="L91" s="240">
        <f t="shared" si="5"/>
        <v>9.7183340530569609E-2</v>
      </c>
      <c r="M91" s="241">
        <f t="shared" si="6"/>
        <v>0.74414145116698471</v>
      </c>
      <c r="N91" s="241">
        <f t="shared" si="7"/>
        <v>0.98142643734527302</v>
      </c>
      <c r="O91" s="249">
        <v>3.8719999999999997E-2</v>
      </c>
      <c r="P91" s="249">
        <v>6.8000000000000005E-4</v>
      </c>
      <c r="Q91" s="243">
        <f t="shared" si="8"/>
        <v>0.28272621888903265</v>
      </c>
      <c r="R91" s="244">
        <f t="shared" si="9"/>
        <v>-1.2195049923124923</v>
      </c>
      <c r="S91" s="242">
        <f t="shared" si="10"/>
        <v>1.5719802423704468</v>
      </c>
      <c r="T91" s="240">
        <f t="shared" si="11"/>
        <v>1.3222252405015489</v>
      </c>
      <c r="U91" s="245">
        <f t="shared" si="14"/>
        <v>1.8684210526315789E-2</v>
      </c>
      <c r="V91" s="243">
        <f t="shared" si="12"/>
        <v>0.28273974205128694</v>
      </c>
      <c r="AP91" s="27"/>
    </row>
    <row r="92" spans="1:42" ht="16" x14ac:dyDescent="0.2">
      <c r="A92" t="s">
        <v>135</v>
      </c>
      <c r="C92" s="246">
        <v>0.18870759249774394</v>
      </c>
      <c r="D92" s="250"/>
      <c r="E92" s="250"/>
      <c r="F92" s="248">
        <v>1.884471E-3</v>
      </c>
      <c r="G92" s="248">
        <v>2.1999999999999999E-5</v>
      </c>
      <c r="H92" s="248">
        <v>0.28276069999999998</v>
      </c>
      <c r="I92" s="248">
        <v>1.9000000000000001E-5</v>
      </c>
      <c r="J92" s="234">
        <f t="shared" si="13"/>
        <v>-0.8593100765610846</v>
      </c>
      <c r="K92" s="234">
        <f t="shared" si="4"/>
        <v>1.3437770744558586</v>
      </c>
      <c r="L92" s="240">
        <f t="shared" si="5"/>
        <v>4.1022750628093844E-2</v>
      </c>
      <c r="M92" s="241">
        <f t="shared" si="6"/>
        <v>0.6934390647009685</v>
      </c>
      <c r="N92" s="241">
        <f t="shared" si="7"/>
        <v>0.9329688958493827</v>
      </c>
      <c r="O92" s="249">
        <v>3.6479999999999999E-2</v>
      </c>
      <c r="P92" s="249">
        <v>5.4000000000000001E-4</v>
      </c>
      <c r="Q92" s="243">
        <f t="shared" si="8"/>
        <v>0.28275941608430011</v>
      </c>
      <c r="R92" s="244">
        <f t="shared" si="9"/>
        <v>-9.5195892358956868E-2</v>
      </c>
      <c r="S92" s="242">
        <f t="shared" si="10"/>
        <v>1.357500251794</v>
      </c>
      <c r="T92" s="240">
        <f t="shared" si="11"/>
        <v>1.237532550587066</v>
      </c>
      <c r="U92" s="245">
        <f t="shared" si="14"/>
        <v>1.8684210526315789E-2</v>
      </c>
      <c r="V92" s="243">
        <f t="shared" si="12"/>
        <v>0.28277215664840949</v>
      </c>
      <c r="AP92" s="27"/>
    </row>
    <row r="93" spans="1:42" ht="16" x14ac:dyDescent="0.2">
      <c r="A93" t="s">
        <v>136</v>
      </c>
      <c r="C93" s="246">
        <v>0.12910887206538871</v>
      </c>
      <c r="D93" s="250"/>
      <c r="E93" s="250"/>
      <c r="F93" s="248">
        <v>1.229824E-3</v>
      </c>
      <c r="G93" s="248">
        <v>8.4999999999999999E-6</v>
      </c>
      <c r="H93" s="248">
        <v>0.28258680000000003</v>
      </c>
      <c r="I93" s="248">
        <v>2.5000000000000001E-5</v>
      </c>
      <c r="J93" s="234">
        <f t="shared" si="13"/>
        <v>-7.0088583199243857</v>
      </c>
      <c r="K93" s="234">
        <f t="shared" si="4"/>
        <v>1.7681277295471827</v>
      </c>
      <c r="L93" s="240">
        <f t="shared" si="5"/>
        <v>0.32695590022665444</v>
      </c>
      <c r="M93" s="241">
        <f t="shared" si="6"/>
        <v>0.92648496627728072</v>
      </c>
      <c r="N93" s="241">
        <f t="shared" si="7"/>
        <v>1.1474771870021174</v>
      </c>
      <c r="O93" s="249">
        <v>3.8130000000000004E-2</v>
      </c>
      <c r="P93" s="249">
        <v>5.6000000000000006E-4</v>
      </c>
      <c r="Q93" s="243">
        <f t="shared" si="8"/>
        <v>0.28258592419245809</v>
      </c>
      <c r="R93" s="244">
        <f t="shared" si="9"/>
        <v>-6.1942007687232348</v>
      </c>
      <c r="S93" s="242">
        <f t="shared" si="10"/>
        <v>1.7816878786311467</v>
      </c>
      <c r="T93" s="240">
        <f t="shared" si="11"/>
        <v>1.6877846839815154</v>
      </c>
      <c r="U93" s="245">
        <f t="shared" si="14"/>
        <v>1.8684210526315789E-2</v>
      </c>
      <c r="V93" s="243">
        <f t="shared" si="12"/>
        <v>0.28259924122077601</v>
      </c>
      <c r="AP93" s="27"/>
    </row>
    <row r="94" spans="1:42" ht="16" x14ac:dyDescent="0.2">
      <c r="A94" t="s">
        <v>137</v>
      </c>
      <c r="C94" s="246">
        <v>0.14547588354526697</v>
      </c>
      <c r="D94" s="250"/>
      <c r="E94" s="250"/>
      <c r="F94" s="248">
        <v>1.375476E-3</v>
      </c>
      <c r="G94" s="248">
        <v>3.4000000000000001E-6</v>
      </c>
      <c r="H94" s="248">
        <v>0.28261259999999999</v>
      </c>
      <c r="I94" s="248">
        <v>1.8E-5</v>
      </c>
      <c r="J94" s="234">
        <f t="shared" si="13"/>
        <v>-6.0965044114792866</v>
      </c>
      <c r="K94" s="234">
        <f t="shared" si="4"/>
        <v>1.2730519652739714</v>
      </c>
      <c r="L94" s="240">
        <f t="shared" si="5"/>
        <v>0.28579089430651811</v>
      </c>
      <c r="M94" s="241">
        <f t="shared" si="6"/>
        <v>0.89364122193369044</v>
      </c>
      <c r="N94" s="241">
        <f t="shared" si="7"/>
        <v>1.1175061025538584</v>
      </c>
      <c r="O94" s="249">
        <v>3.6569999999999998E-2</v>
      </c>
      <c r="P94" s="249">
        <v>5.0000000000000001E-4</v>
      </c>
      <c r="Q94" s="243">
        <f t="shared" si="8"/>
        <v>0.28261166055672127</v>
      </c>
      <c r="R94" s="244">
        <f t="shared" si="9"/>
        <v>-5.3186348513556414</v>
      </c>
      <c r="S94" s="242">
        <f t="shared" si="10"/>
        <v>1.2849412152575854</v>
      </c>
      <c r="T94" s="240">
        <f t="shared" si="11"/>
        <v>1.6224243585314311</v>
      </c>
      <c r="U94" s="245">
        <f t="shared" si="14"/>
        <v>1.8684210526315789E-2</v>
      </c>
      <c r="V94" s="243">
        <f t="shared" si="12"/>
        <v>0.28262443256387504</v>
      </c>
      <c r="AP94" s="27"/>
    </row>
    <row r="95" spans="1:42" ht="16" x14ac:dyDescent="0.2">
      <c r="A95" t="s">
        <v>138</v>
      </c>
      <c r="C95" s="246">
        <v>0.19510515130694409</v>
      </c>
      <c r="D95" s="250"/>
      <c r="E95" s="250"/>
      <c r="F95" s="248">
        <v>1.8099489999999999E-3</v>
      </c>
      <c r="G95" s="248">
        <v>4.3000000000000003E-6</v>
      </c>
      <c r="H95" s="248">
        <v>0.28210940000000001</v>
      </c>
      <c r="I95" s="248">
        <v>3.1000000000000001E-5</v>
      </c>
      <c r="J95" s="234">
        <f t="shared" si="13"/>
        <v>-23.890941881641474</v>
      </c>
      <c r="K95" s="234">
        <f t="shared" si="4"/>
        <v>2.1924783846385063</v>
      </c>
      <c r="L95" s="240">
        <f t="shared" si="5"/>
        <v>1.1263691664867017</v>
      </c>
      <c r="M95" s="241">
        <f t="shared" si="6"/>
        <v>1.6183324239790859</v>
      </c>
      <c r="N95" s="241">
        <f t="shared" si="7"/>
        <v>1.7989508368107825</v>
      </c>
      <c r="O95" s="249">
        <v>1.454</v>
      </c>
      <c r="P95" s="249">
        <v>7.7999999999999996E-3</v>
      </c>
      <c r="Q95" s="243">
        <f t="shared" si="8"/>
        <v>0.28205959383361501</v>
      </c>
      <c r="R95" s="244">
        <f t="shared" si="9"/>
        <v>7.0672732876131406</v>
      </c>
      <c r="S95" s="242">
        <f t="shared" si="10"/>
        <v>2.3837845536430051</v>
      </c>
      <c r="T95" s="240">
        <f t="shared" si="11"/>
        <v>1.7527275050608251</v>
      </c>
      <c r="U95" s="245">
        <f t="shared" si="14"/>
        <v>1.8684210526315789E-2</v>
      </c>
      <c r="V95" s="243">
        <f t="shared" si="12"/>
        <v>0.2825741803282617</v>
      </c>
      <c r="AP95" s="27"/>
    </row>
    <row r="96" spans="1:42" ht="16" x14ac:dyDescent="0.2">
      <c r="A96" t="s">
        <v>139</v>
      </c>
      <c r="C96" s="246">
        <v>0.13020592161653588</v>
      </c>
      <c r="D96" s="250"/>
      <c r="E96" s="250"/>
      <c r="F96" s="248">
        <v>1.329769E-3</v>
      </c>
      <c r="G96" s="248">
        <v>6.4999999999999996E-6</v>
      </c>
      <c r="H96" s="248">
        <v>0.2826514</v>
      </c>
      <c r="I96" s="248">
        <v>2.5000000000000001E-5</v>
      </c>
      <c r="J96" s="234">
        <f t="shared" si="13"/>
        <v>-4.7244372933504781</v>
      </c>
      <c r="K96" s="234">
        <f t="shared" si="4"/>
        <v>1.7681277295471827</v>
      </c>
      <c r="L96" s="240">
        <f t="shared" si="5"/>
        <v>0.22129098304605896</v>
      </c>
      <c r="M96" s="241">
        <f t="shared" si="6"/>
        <v>0.83778775727877042</v>
      </c>
      <c r="N96" s="241">
        <f t="shared" si="7"/>
        <v>1.0649005611640996</v>
      </c>
      <c r="O96" s="249">
        <v>3.7600000000000001E-2</v>
      </c>
      <c r="P96" s="249">
        <v>1.1000000000000001E-3</v>
      </c>
      <c r="Q96" s="243">
        <f t="shared" si="8"/>
        <v>0.28265046618507317</v>
      </c>
      <c r="R96" s="244">
        <f t="shared" si="9"/>
        <v>-3.9233997636256568</v>
      </c>
      <c r="S96" s="242">
        <f t="shared" si="10"/>
        <v>1.7942455847786209</v>
      </c>
      <c r="T96" s="240">
        <f t="shared" si="11"/>
        <v>1.5206487063825569</v>
      </c>
      <c r="U96" s="245">
        <f t="shared" si="14"/>
        <v>1.8684210526315789E-2</v>
      </c>
      <c r="V96" s="243">
        <f t="shared" si="12"/>
        <v>0.28266359804416391</v>
      </c>
      <c r="AP96" s="27"/>
    </row>
    <row r="97" spans="1:42" ht="16" x14ac:dyDescent="0.2">
      <c r="A97" t="s">
        <v>140</v>
      </c>
      <c r="C97" s="246">
        <v>0.21607885684087419</v>
      </c>
      <c r="D97" s="250"/>
      <c r="E97" s="250"/>
      <c r="F97" s="248">
        <v>2.2436510000000002E-3</v>
      </c>
      <c r="G97" s="248">
        <v>5.4999999999999999E-6</v>
      </c>
      <c r="H97" s="248">
        <v>0.2827171</v>
      </c>
      <c r="I97" s="248">
        <v>2.1999999999999999E-5</v>
      </c>
      <c r="J97" s="234">
        <f t="shared" si="13"/>
        <v>-2.4011174567254141</v>
      </c>
      <c r="K97" s="234">
        <f t="shared" si="4"/>
        <v>1.5559524020015205</v>
      </c>
      <c r="L97" s="240">
        <f t="shared" si="5"/>
        <v>0.11585940032172191</v>
      </c>
      <c r="M97" s="241">
        <f t="shared" si="6"/>
        <v>0.76347819193069455</v>
      </c>
      <c r="N97" s="241">
        <f t="shared" si="7"/>
        <v>1.0007133016364547</v>
      </c>
      <c r="O97" s="249">
        <v>3.5880000000000002E-2</v>
      </c>
      <c r="P97" s="249">
        <v>7.7000000000000007E-4</v>
      </c>
      <c r="Q97" s="243">
        <f t="shared" si="8"/>
        <v>0.28271559652044664</v>
      </c>
      <c r="R97" s="244">
        <f t="shared" si="9"/>
        <v>-1.6582109391916067</v>
      </c>
      <c r="S97" s="242">
        <f t="shared" si="10"/>
        <v>1.5742695852465107</v>
      </c>
      <c r="T97" s="240">
        <f t="shared" si="11"/>
        <v>1.3525392098341087</v>
      </c>
      <c r="U97" s="245">
        <f t="shared" si="14"/>
        <v>1.8684210526315789E-2</v>
      </c>
      <c r="V97" s="243">
        <f t="shared" si="12"/>
        <v>0.28272812746561032</v>
      </c>
      <c r="AP97" s="27"/>
    </row>
    <row r="98" spans="1:42" ht="16" x14ac:dyDescent="0.2">
      <c r="A98" t="s">
        <v>141</v>
      </c>
      <c r="C98" s="246">
        <v>0.1325474418523277</v>
      </c>
      <c r="D98" s="250"/>
      <c r="E98" s="250"/>
      <c r="F98" s="248">
        <v>1.2821810000000001E-3</v>
      </c>
      <c r="G98" s="248">
        <v>5.3000000000000001E-6</v>
      </c>
      <c r="H98" s="248">
        <v>0.28267569999999997</v>
      </c>
      <c r="I98" s="248">
        <v>1.9000000000000001E-5</v>
      </c>
      <c r="J98" s="234">
        <f t="shared" si="13"/>
        <v>-3.8651272167913562</v>
      </c>
      <c r="K98" s="234">
        <f t="shared" si="4"/>
        <v>1.3437770744558586</v>
      </c>
      <c r="L98" s="240">
        <f t="shared" si="5"/>
        <v>0.18084293049796296</v>
      </c>
      <c r="M98" s="241">
        <f t="shared" si="6"/>
        <v>0.8024431678058298</v>
      </c>
      <c r="N98" s="241">
        <f t="shared" si="7"/>
        <v>1.0315017499794101</v>
      </c>
      <c r="O98" s="249">
        <v>3.7600000000000001E-2</v>
      </c>
      <c r="P98" s="249">
        <v>1.1000000000000001E-3</v>
      </c>
      <c r="Q98" s="243">
        <f t="shared" si="8"/>
        <v>0.28267479960319675</v>
      </c>
      <c r="R98" s="244">
        <f t="shared" si="9"/>
        <v>-3.0628361325379938</v>
      </c>
      <c r="S98" s="242">
        <f t="shared" si="10"/>
        <v>1.3698353256467048</v>
      </c>
      <c r="T98" s="240">
        <f t="shared" si="11"/>
        <v>1.4573182001956682</v>
      </c>
      <c r="U98" s="245">
        <f t="shared" si="14"/>
        <v>1.8684210526315789E-2</v>
      </c>
      <c r="V98" s="243">
        <f t="shared" si="12"/>
        <v>0.28268793146228749</v>
      </c>
      <c r="AP98" s="27"/>
    </row>
    <row r="99" spans="1:42" ht="15" x14ac:dyDescent="0.2">
      <c r="A99" s="264" t="s">
        <v>142</v>
      </c>
      <c r="C99" s="246">
        <v>0.43001926912000055</v>
      </c>
      <c r="D99" s="250"/>
      <c r="E99" s="250"/>
      <c r="F99" s="248">
        <v>5.6894479999999997E-3</v>
      </c>
      <c r="G99" s="248">
        <v>2.5999999999999998E-5</v>
      </c>
      <c r="H99" s="248">
        <v>0.28258109999999997</v>
      </c>
      <c r="I99" s="248">
        <v>3.8000000000000002E-5</v>
      </c>
      <c r="J99" s="234">
        <f t="shared" si="13"/>
        <v>-7.2104248810946343</v>
      </c>
      <c r="K99" s="234">
        <f t="shared" si="4"/>
        <v>2.6875541489117172</v>
      </c>
      <c r="L99" s="240">
        <f t="shared" si="5"/>
        <v>0.38987377921344535</v>
      </c>
      <c r="M99" s="241">
        <f t="shared" si="6"/>
        <v>1.059631630455522</v>
      </c>
      <c r="N99" s="241">
        <f t="shared" si="7"/>
        <v>1.2991075802025509</v>
      </c>
      <c r="O99" s="249">
        <v>3.2750000000000001E-2</v>
      </c>
      <c r="P99" s="249">
        <v>6.9999999999999999E-4</v>
      </c>
      <c r="Q99" s="243">
        <f t="shared" si="8"/>
        <v>0.28257762016594046</v>
      </c>
      <c r="R99" s="244">
        <f t="shared" si="9"/>
        <v>-6.6072338440859024</v>
      </c>
      <c r="S99" s="242">
        <f t="shared" si="10"/>
        <v>2.7050939272377508</v>
      </c>
      <c r="T99" s="240">
        <f t="shared" si="11"/>
        <v>1.7141839309907265</v>
      </c>
      <c r="U99" s="245">
        <f t="shared" si="14"/>
        <v>1.8684210526315789E-2</v>
      </c>
      <c r="V99" s="243">
        <f t="shared" si="12"/>
        <v>0.28258905763701209</v>
      </c>
      <c r="AP99" s="27"/>
    </row>
    <row r="100" spans="1:42" ht="16" x14ac:dyDescent="0.2">
      <c r="A100" t="s">
        <v>143</v>
      </c>
      <c r="C100" s="246">
        <v>0.15627904587366404</v>
      </c>
      <c r="D100" s="250"/>
      <c r="E100" s="250"/>
      <c r="F100" s="248">
        <v>1.625392E-3</v>
      </c>
      <c r="G100" s="248">
        <v>1.2999999999999999E-5</v>
      </c>
      <c r="H100" s="248">
        <v>0.28256219999999999</v>
      </c>
      <c r="I100" s="248">
        <v>2.1999999999999999E-5</v>
      </c>
      <c r="J100" s="234">
        <f t="shared" si="13"/>
        <v>-7.8787771628630576</v>
      </c>
      <c r="K100" s="234">
        <f t="shared" si="4"/>
        <v>1.5559524020015205</v>
      </c>
      <c r="L100" s="240">
        <f t="shared" si="5"/>
        <v>0.37192727591636981</v>
      </c>
      <c r="M100" s="241">
        <f t="shared" si="6"/>
        <v>0.9712366226758864</v>
      </c>
      <c r="N100" s="241">
        <f t="shared" si="7"/>
        <v>1.1916189145442206</v>
      </c>
      <c r="O100" s="249">
        <v>3.61E-2</v>
      </c>
      <c r="P100" s="249">
        <v>8.5999999999999998E-4</v>
      </c>
      <c r="Q100" s="243">
        <f t="shared" si="8"/>
        <v>0.28256110413766511</v>
      </c>
      <c r="R100" s="244">
        <f t="shared" si="9"/>
        <v>-7.1170107490370338</v>
      </c>
      <c r="S100" s="242">
        <f t="shared" si="10"/>
        <v>1.5767393419964153</v>
      </c>
      <c r="T100" s="240">
        <f t="shared" si="11"/>
        <v>1.7539405302262356</v>
      </c>
      <c r="U100" s="245">
        <f t="shared" si="14"/>
        <v>1.8684210526315789E-2</v>
      </c>
      <c r="V100" s="243">
        <f t="shared" si="12"/>
        <v>0.28257371194283626</v>
      </c>
      <c r="AP100" s="27"/>
    </row>
    <row r="101" spans="1:42" s="251" customFormat="1" ht="15" x14ac:dyDescent="0.2">
      <c r="A101" s="251" t="s">
        <v>144</v>
      </c>
      <c r="C101" s="252">
        <v>0.19428943126155115</v>
      </c>
      <c r="D101" s="253"/>
      <c r="E101" s="253"/>
      <c r="F101" s="254">
        <v>1.953027E-3</v>
      </c>
      <c r="G101" s="254">
        <v>3.8999999999999999E-6</v>
      </c>
      <c r="H101" s="254">
        <v>0.28256199999999998</v>
      </c>
      <c r="I101" s="254">
        <v>2.0999999999999999E-5</v>
      </c>
      <c r="J101" s="255">
        <f t="shared" si="13"/>
        <v>-7.8858496737814496</v>
      </c>
      <c r="K101" s="255">
        <f t="shared" si="4"/>
        <v>1.4852272928196333</v>
      </c>
      <c r="L101" s="256">
        <f t="shared" si="5"/>
        <v>0.37610042134461436</v>
      </c>
      <c r="M101" s="257">
        <f t="shared" si="6"/>
        <v>0.98011161763721832</v>
      </c>
      <c r="N101" s="257">
        <f t="shared" si="7"/>
        <v>1.2017745118511807</v>
      </c>
      <c r="O101" s="258">
        <v>3.85E-2</v>
      </c>
      <c r="P101" s="258">
        <v>2.2000000000000001E-3</v>
      </c>
      <c r="Q101" s="259">
        <f t="shared" si="8"/>
        <v>0.28256059566930503</v>
      </c>
      <c r="R101" s="260">
        <f t="shared" si="9"/>
        <v>-7.0817492535135695</v>
      </c>
      <c r="S101" s="261">
        <f t="shared" si="10"/>
        <v>1.5370156447711636</v>
      </c>
      <c r="T101" s="256">
        <f t="shared" si="11"/>
        <v>1.7530858340382209</v>
      </c>
      <c r="U101" s="262">
        <f t="shared" si="14"/>
        <v>1.8684210526315789E-2</v>
      </c>
      <c r="V101" s="259">
        <f t="shared" si="12"/>
        <v>0.28257404196779218</v>
      </c>
      <c r="W101" s="263"/>
      <c r="X101" s="263"/>
      <c r="Y101" s="263"/>
      <c r="Z101" s="263"/>
      <c r="AA101" s="263"/>
      <c r="AB101" s="263"/>
      <c r="AC101" s="263"/>
      <c r="AD101" s="263"/>
      <c r="AE101" s="263"/>
      <c r="AF101" s="263"/>
      <c r="AG101" s="263"/>
      <c r="AH101" s="263"/>
      <c r="AI101" s="263"/>
      <c r="AJ101" s="263"/>
      <c r="AK101" s="263"/>
      <c r="AL101" s="263"/>
      <c r="AM101" s="263"/>
      <c r="AN101" s="263"/>
      <c r="AO101" s="263"/>
      <c r="AP101" s="263"/>
    </row>
    <row r="102" spans="1:42" ht="16" x14ac:dyDescent="0.2">
      <c r="A102" t="s">
        <v>145</v>
      </c>
      <c r="C102" s="246">
        <v>0.21279169511844154</v>
      </c>
      <c r="D102" s="250"/>
      <c r="E102" s="250"/>
      <c r="F102" s="248">
        <v>2.309125E-3</v>
      </c>
      <c r="G102" s="248">
        <v>2.0999999999999999E-5</v>
      </c>
      <c r="H102" s="248">
        <v>0.28255940000000002</v>
      </c>
      <c r="I102" s="248">
        <v>2.3E-5</v>
      </c>
      <c r="J102" s="234">
        <f t="shared" si="13"/>
        <v>-7.9777923157166208</v>
      </c>
      <c r="K102" s="234">
        <f t="shared" si="4"/>
        <v>1.6266775111834078</v>
      </c>
      <c r="L102" s="240">
        <f t="shared" si="5"/>
        <v>0.38478423840229659</v>
      </c>
      <c r="M102" s="241">
        <f t="shared" si="6"/>
        <v>0.99338297134229492</v>
      </c>
      <c r="N102" s="241">
        <f t="shared" si="7"/>
        <v>1.2162296408349751</v>
      </c>
      <c r="O102" s="249">
        <v>2.1500000000000002E-2</v>
      </c>
      <c r="P102" s="249">
        <v>1.4E-3</v>
      </c>
      <c r="Q102" s="243">
        <f t="shared" si="8"/>
        <v>0.28255847291962449</v>
      </c>
      <c r="R102" s="244">
        <f t="shared" si="9"/>
        <v>-7.5338977760908143</v>
      </c>
      <c r="S102" s="242">
        <f t="shared" si="10"/>
        <v>1.6601038369621643</v>
      </c>
      <c r="T102" s="240">
        <f t="shared" si="11"/>
        <v>1.7739589449814126</v>
      </c>
      <c r="U102" s="245">
        <f t="shared" si="14"/>
        <v>1.8684210526315789E-2</v>
      </c>
      <c r="V102" s="243">
        <f t="shared" si="12"/>
        <v>0.28256598069985395</v>
      </c>
      <c r="AP102" s="27"/>
    </row>
    <row r="103" spans="1:42" ht="16" x14ac:dyDescent="0.2">
      <c r="A103" t="s">
        <v>146</v>
      </c>
      <c r="C103" s="246">
        <v>0.21707157858178866</v>
      </c>
      <c r="D103" s="250"/>
      <c r="E103" s="250"/>
      <c r="F103" s="248">
        <v>2.533899E-3</v>
      </c>
      <c r="G103" s="248">
        <v>2.3E-5</v>
      </c>
      <c r="H103" s="248">
        <v>0.2826938</v>
      </c>
      <c r="I103" s="248">
        <v>2.3E-5</v>
      </c>
      <c r="J103" s="234">
        <f t="shared" si="13"/>
        <v>-3.225064978694538</v>
      </c>
      <c r="K103" s="234">
        <f t="shared" si="4"/>
        <v>1.6266775111834078</v>
      </c>
      <c r="L103" s="240">
        <f t="shared" si="5"/>
        <v>0.15701031254918077</v>
      </c>
      <c r="M103" s="241">
        <f t="shared" si="6"/>
        <v>0.80360247352673386</v>
      </c>
      <c r="N103" s="241">
        <f t="shared" si="7"/>
        <v>1.0400232876709183</v>
      </c>
      <c r="O103" s="249">
        <v>2.46E-2</v>
      </c>
      <c r="P103" s="249">
        <v>1.8000000000000002E-3</v>
      </c>
      <c r="Q103" s="243">
        <f t="shared" si="8"/>
        <v>0.2826926359585083</v>
      </c>
      <c r="R103" s="244">
        <f t="shared" si="9"/>
        <v>-2.7205410904806993</v>
      </c>
      <c r="S103" s="242">
        <f t="shared" si="10"/>
        <v>1.6696348272668682</v>
      </c>
      <c r="T103" s="240">
        <f t="shared" si="11"/>
        <v>1.4226846718185115</v>
      </c>
      <c r="U103" s="245">
        <f t="shared" si="14"/>
        <v>1.8684210526315789E-2</v>
      </c>
      <c r="V103" s="243">
        <f t="shared" si="12"/>
        <v>0.28270122650449886</v>
      </c>
      <c r="AP103" s="27"/>
    </row>
    <row r="104" spans="1:42" s="251" customFormat="1" ht="15" x14ac:dyDescent="0.2">
      <c r="A104" s="251" t="s">
        <v>147</v>
      </c>
      <c r="C104" s="252">
        <v>0.16290434236020621</v>
      </c>
      <c r="D104" s="253"/>
      <c r="E104" s="253"/>
      <c r="F104" s="254">
        <v>1.6662719999999999E-3</v>
      </c>
      <c r="G104" s="254">
        <v>6.8000000000000001E-6</v>
      </c>
      <c r="H104" s="254">
        <v>0.28263899999999997</v>
      </c>
      <c r="I104" s="254">
        <v>1.8E-5</v>
      </c>
      <c r="J104" s="255">
        <f t="shared" si="13"/>
        <v>-5.1629329702790097</v>
      </c>
      <c r="K104" s="255">
        <f t="shared" si="4"/>
        <v>1.2730519652739714</v>
      </c>
      <c r="L104" s="256">
        <f t="shared" si="5"/>
        <v>0.24432567926937424</v>
      </c>
      <c r="M104" s="257">
        <f t="shared" si="6"/>
        <v>0.86301336828353392</v>
      </c>
      <c r="N104" s="257">
        <f t="shared" si="7"/>
        <v>1.0904679429025825</v>
      </c>
      <c r="O104" s="258">
        <v>3.8700000000000005E-2</v>
      </c>
      <c r="P104" s="258">
        <v>1.1999999999999999E-3</v>
      </c>
      <c r="Q104" s="259">
        <f t="shared" si="8"/>
        <v>0.28263779563511621</v>
      </c>
      <c r="R104" s="260">
        <f t="shared" si="9"/>
        <v>-4.3470896686192972</v>
      </c>
      <c r="S104" s="261">
        <f t="shared" si="10"/>
        <v>1.3015396071026288</v>
      </c>
      <c r="T104" s="256">
        <f t="shared" si="11"/>
        <v>1.5525966114232068</v>
      </c>
      <c r="U104" s="262">
        <f t="shared" si="14"/>
        <v>1.8684210526315789E-2</v>
      </c>
      <c r="V104" s="259">
        <f t="shared" si="12"/>
        <v>0.28265131180974229</v>
      </c>
      <c r="W104" s="263"/>
      <c r="X104" s="263"/>
      <c r="Y104" s="263"/>
      <c r="Z104" s="263"/>
      <c r="AA104" s="263"/>
      <c r="AB104" s="263"/>
      <c r="AC104" s="263"/>
      <c r="AD104" s="263"/>
      <c r="AE104" s="263"/>
      <c r="AF104" s="263"/>
      <c r="AG104" s="263"/>
      <c r="AH104" s="263"/>
      <c r="AI104" s="263"/>
      <c r="AJ104" s="263"/>
      <c r="AK104" s="263"/>
      <c r="AL104" s="263"/>
      <c r="AM104" s="263"/>
      <c r="AN104" s="263"/>
      <c r="AO104" s="263"/>
      <c r="AP104" s="263"/>
    </row>
    <row r="105" spans="1:42" ht="16" x14ac:dyDescent="0.2">
      <c r="A105" t="s">
        <v>148</v>
      </c>
      <c r="C105" s="246">
        <v>0.15715403380992898</v>
      </c>
      <c r="D105" s="250"/>
      <c r="E105" s="250"/>
      <c r="F105" s="248">
        <v>1.568032E-3</v>
      </c>
      <c r="G105" s="248">
        <v>1.2E-5</v>
      </c>
      <c r="H105" s="248">
        <v>0.2827018</v>
      </c>
      <c r="I105" s="248">
        <v>2.0999999999999999E-5</v>
      </c>
      <c r="J105" s="234">
        <f t="shared" si="13"/>
        <v>-2.9421645419667057</v>
      </c>
      <c r="K105" s="234">
        <f t="shared" si="4"/>
        <v>1.4852272928196333</v>
      </c>
      <c r="L105" s="240">
        <f t="shared" si="5"/>
        <v>0.13894185077615048</v>
      </c>
      <c r="M105" s="241">
        <f t="shared" si="6"/>
        <v>0.77144921519831366</v>
      </c>
      <c r="N105" s="241">
        <f t="shared" si="7"/>
        <v>1.0041242829042898</v>
      </c>
      <c r="O105" s="249">
        <v>3.8200000000000005E-2</v>
      </c>
      <c r="P105" s="249">
        <v>1.3000000000000002E-3</v>
      </c>
      <c r="Q105" s="243">
        <f t="shared" si="8"/>
        <v>0.28270068129010462</v>
      </c>
      <c r="R105" s="244">
        <f t="shared" si="9"/>
        <v>-2.1341994904422457</v>
      </c>
      <c r="S105" s="242">
        <f t="shared" si="10"/>
        <v>1.5163178487317144</v>
      </c>
      <c r="T105" s="240">
        <f t="shared" si="11"/>
        <v>1.389329278743384</v>
      </c>
      <c r="U105" s="245">
        <f t="shared" si="14"/>
        <v>1.8684210526315789E-2</v>
      </c>
      <c r="V105" s="243">
        <f t="shared" si="12"/>
        <v>0.28271402277487256</v>
      </c>
      <c r="AP105" s="27"/>
    </row>
    <row r="106" spans="1:42" ht="16" x14ac:dyDescent="0.2">
      <c r="A106" t="s">
        <v>149</v>
      </c>
      <c r="C106" s="246">
        <v>0.12511421588718558</v>
      </c>
      <c r="D106" s="250"/>
      <c r="E106" s="250"/>
      <c r="F106" s="248">
        <v>1.0650659999999999E-3</v>
      </c>
      <c r="G106" s="248">
        <v>2.3999999999999999E-6</v>
      </c>
      <c r="H106" s="248">
        <v>0.28198899999999999</v>
      </c>
      <c r="I106" s="248">
        <v>2.9E-5</v>
      </c>
      <c r="J106" s="234">
        <f t="shared" si="13"/>
        <v>-28.148593454391815</v>
      </c>
      <c r="K106" s="234">
        <f t="shared" si="4"/>
        <v>2.0510281662747318</v>
      </c>
      <c r="L106" s="240">
        <f t="shared" si="5"/>
        <v>1.2946744383848645</v>
      </c>
      <c r="M106" s="241">
        <f t="shared" si="6"/>
        <v>1.7529830253735919</v>
      </c>
      <c r="N106" s="241">
        <f t="shared" si="7"/>
        <v>1.9219629393507722</v>
      </c>
      <c r="O106" s="249">
        <v>1.4179999999999999</v>
      </c>
      <c r="P106" s="249">
        <v>0.02</v>
      </c>
      <c r="Q106" s="243">
        <f t="shared" si="8"/>
        <v>0.28196042682365419</v>
      </c>
      <c r="R106" s="244">
        <f t="shared" si="9"/>
        <v>2.725754731007779</v>
      </c>
      <c r="S106" s="242">
        <f t="shared" si="10"/>
        <v>2.5245964539095747</v>
      </c>
      <c r="T106" s="240">
        <f t="shared" si="11"/>
        <v>2.0422047538604784</v>
      </c>
      <c r="U106" s="245">
        <f t="shared" si="14"/>
        <v>1.8684210526315789E-2</v>
      </c>
      <c r="V106" s="243">
        <f t="shared" si="12"/>
        <v>0.28246210314950343</v>
      </c>
      <c r="AP106" s="27"/>
    </row>
    <row r="107" spans="1:42" ht="16" x14ac:dyDescent="0.2">
      <c r="A107" t="s">
        <v>150</v>
      </c>
      <c r="C107" s="246">
        <v>0.19302618749646575</v>
      </c>
      <c r="D107" s="250"/>
      <c r="E107" s="250"/>
      <c r="F107" s="248">
        <v>2.0257719999999999E-3</v>
      </c>
      <c r="G107" s="248">
        <v>5.5999999999999997E-6</v>
      </c>
      <c r="H107" s="248">
        <v>0.28258369999999999</v>
      </c>
      <c r="I107" s="248">
        <v>2.0999999999999999E-5</v>
      </c>
      <c r="J107" s="234">
        <f t="shared" si="13"/>
        <v>-7.1184822391574993</v>
      </c>
      <c r="K107" s="234">
        <f t="shared" si="4"/>
        <v>1.4852272928196333</v>
      </c>
      <c r="L107" s="240">
        <f t="shared" si="5"/>
        <v>0.34039805581523008</v>
      </c>
      <c r="M107" s="241">
        <f t="shared" si="6"/>
        <v>0.95088599676515129</v>
      </c>
      <c r="N107" s="241">
        <f t="shared" si="7"/>
        <v>1.1748253048449293</v>
      </c>
      <c r="O107" s="249">
        <v>2.7830000000000001E-2</v>
      </c>
      <c r="P107" s="249">
        <v>1.1000000000000001E-3</v>
      </c>
      <c r="Q107" s="243">
        <f t="shared" si="8"/>
        <v>0.2825826471635311</v>
      </c>
      <c r="R107" s="244">
        <f t="shared" si="9"/>
        <v>-6.5385938198991855</v>
      </c>
      <c r="S107" s="242">
        <f t="shared" si="10"/>
        <v>1.5112281465903294</v>
      </c>
      <c r="T107" s="240">
        <f t="shared" si="11"/>
        <v>1.705609111199178</v>
      </c>
      <c r="U107" s="245">
        <f t="shared" si="14"/>
        <v>1.8684210526315789E-2</v>
      </c>
      <c r="V107" s="243">
        <f t="shared" si="12"/>
        <v>0.28259236594825515</v>
      </c>
      <c r="AP107" s="27"/>
    </row>
    <row r="108" spans="1:42" ht="16" x14ac:dyDescent="0.2">
      <c r="A108" t="s">
        <v>151</v>
      </c>
      <c r="C108" s="246">
        <v>0.20529689409417312</v>
      </c>
      <c r="D108" s="250"/>
      <c r="E108" s="250"/>
      <c r="F108" s="248">
        <v>2.1515969999999999E-3</v>
      </c>
      <c r="G108" s="248">
        <v>3.6000000000000001E-5</v>
      </c>
      <c r="H108" s="248">
        <v>0.28261740000000002</v>
      </c>
      <c r="I108" s="248">
        <v>2.9E-5</v>
      </c>
      <c r="J108" s="234">
        <f t="shared" si="13"/>
        <v>-5.9267641494418015</v>
      </c>
      <c r="K108" s="234">
        <f t="shared" si="4"/>
        <v>2.0510281662747318</v>
      </c>
      <c r="L108" s="240">
        <f t="shared" si="5"/>
        <v>0.28469347144700974</v>
      </c>
      <c r="M108" s="241">
        <f t="shared" si="6"/>
        <v>0.90555202621873054</v>
      </c>
      <c r="N108" s="241">
        <f t="shared" si="7"/>
        <v>1.1331170092943095</v>
      </c>
      <c r="O108" s="249">
        <v>3.0890000000000001E-2</v>
      </c>
      <c r="P108" s="249">
        <v>9.3000000000000005E-4</v>
      </c>
      <c r="Q108" s="243">
        <f t="shared" si="8"/>
        <v>0.28261615878105789</v>
      </c>
      <c r="R108" s="244">
        <f t="shared" si="9"/>
        <v>-5.2855776526372633</v>
      </c>
      <c r="S108" s="242">
        <f t="shared" si="10"/>
        <v>2.0743055700988631</v>
      </c>
      <c r="T108" s="240">
        <f t="shared" si="11"/>
        <v>1.6158974696183155</v>
      </c>
      <c r="U108" s="245">
        <f t="shared" si="14"/>
        <v>1.8684210526315789E-2</v>
      </c>
      <c r="V108" s="243">
        <f t="shared" si="12"/>
        <v>0.28262694648629161</v>
      </c>
      <c r="AP108" s="27"/>
    </row>
    <row r="109" spans="1:42" ht="16" x14ac:dyDescent="0.2">
      <c r="A109" t="s">
        <v>152</v>
      </c>
      <c r="C109" s="246">
        <v>0.24550763575905124</v>
      </c>
      <c r="D109" s="250"/>
      <c r="E109" s="250"/>
      <c r="F109" s="248">
        <v>2.6599969999999999E-3</v>
      </c>
      <c r="G109" s="248">
        <v>6.0000000000000002E-6</v>
      </c>
      <c r="H109" s="248">
        <v>0.2828638</v>
      </c>
      <c r="I109" s="248">
        <v>2.3E-5</v>
      </c>
      <c r="J109" s="234">
        <f t="shared" ref="J109:J114" si="15">(H109-$H$11)/$H$11*10000</f>
        <v>2.7865693017660056</v>
      </c>
      <c r="K109" s="234">
        <f t="shared" ref="K109:K140" si="16">2*(I109/H$11)*10^4</f>
        <v>1.6266775111834078</v>
      </c>
      <c r="L109" s="240">
        <f t="shared" ref="L109:L140" si="17">(0.53562*(10^6)*LN((H109-$H$11)/(F109-$F$11)+1))/10000</f>
        <v>-0.13658917553442959</v>
      </c>
      <c r="M109" s="241">
        <f t="shared" ref="M109:M140" si="18">(0.53562*(10^6)*LN((H109-$H$5)/(F109-$F$5)+1))/10000</f>
        <v>0.55671082910992509</v>
      </c>
      <c r="N109" s="241">
        <f t="shared" ref="N109:N140" si="19">(0.53562*(10^6)*LN((H109-$H$6)/(F109-$F$6)+1))/10000</f>
        <v>0.80998949813030696</v>
      </c>
      <c r="O109" s="249">
        <v>4.36E-2</v>
      </c>
      <c r="P109" s="249">
        <v>1.3000000000000002E-3</v>
      </c>
      <c r="Q109" s="243">
        <f t="shared" ref="Q109:Q173" si="20">H109-F109*((EXP(0.01867*O109)-1))</f>
        <v>0.2828616338490052</v>
      </c>
      <c r="R109" s="244">
        <f t="shared" ref="R109:R173" si="21">((H109-F109*((EXP(0.01867*O109))-1))/($H$11-$F$11*((EXP(0.01867*O109))-1))-1)*10^4</f>
        <v>3.677912571351527</v>
      </c>
      <c r="S109" s="242">
        <f t="shared" ref="S109:S173" si="22">ABS((((H109-(F109)*((EXP(0.01867*O109))-1))/($H$11-$F$11*((EXP(0.01867*O109))-1))-1)*10^4)-(((H109-(F109+2*G109)*((EXP(0.01867*O109))-1))/($H$11-$F$11*((EXP(0.01867*O109))-1))-1)*10^4))+(K109)+(P109*23.45)</f>
        <v>1.6575081117759962</v>
      </c>
      <c r="T109" s="240">
        <f t="shared" ref="T109:T173" si="23">(1/0.01867)*LN(((V109-0.28324)/(U$42-0.0387))+1)</f>
        <v>0.9630402124559162</v>
      </c>
      <c r="U109" s="245">
        <f t="shared" ref="U109:U173" si="24">U$42</f>
        <v>1.8684210526315789E-2</v>
      </c>
      <c r="V109" s="243">
        <f t="shared" ref="V109:V173" si="25">Q109+(0.0187*(EXP(0.01867*O109)-1))</f>
        <v>0.28287686207054186</v>
      </c>
      <c r="AP109" s="27"/>
    </row>
    <row r="110" spans="1:42" ht="16" x14ac:dyDescent="0.2">
      <c r="A110" t="s">
        <v>153</v>
      </c>
      <c r="C110" s="246">
        <v>0.21465503873599331</v>
      </c>
      <c r="D110" s="250"/>
      <c r="E110" s="250"/>
      <c r="F110" s="248">
        <v>2.1568429999999999E-3</v>
      </c>
      <c r="G110" s="248">
        <v>2.0999999999999999E-5</v>
      </c>
      <c r="H110" s="248">
        <v>0.28259020000000001</v>
      </c>
      <c r="I110" s="248">
        <v>2.3E-5</v>
      </c>
      <c r="J110" s="234">
        <f t="shared" si="15"/>
        <v>-6.8886256343156447</v>
      </c>
      <c r="K110" s="234">
        <f>2*(I110/H$11)*10^4</f>
        <v>1.6266775111834078</v>
      </c>
      <c r="L110" s="240">
        <f>(0.53562*(10^6)*LN((H110-$H$11)/(F110-$F$11)+1))/10000</f>
        <v>0.33080933754586717</v>
      </c>
      <c r="M110" s="241">
        <f>(0.53562*(10^6)*LN((H110-$H$5)/(F110-$F$5)+1))/10000</f>
        <v>0.94490121829179674</v>
      </c>
      <c r="N110" s="241">
        <f>(0.53562*(10^6)*LN((H110-$H$6)/(F110-$F$6)+1))/10000</f>
        <v>1.1699776111592948</v>
      </c>
      <c r="O110" s="249">
        <v>3.4100000000000005E-2</v>
      </c>
      <c r="P110" s="249">
        <v>1.1000000000000001E-3</v>
      </c>
      <c r="Q110" s="243">
        <f>H110-F110*((EXP(0.01867*O110)-1))</f>
        <v>0.28258882641517669</v>
      </c>
      <c r="R110" s="244">
        <f>((H110-F110*((EXP(0.01867*O110))-1))/($H$11-$F$11*((EXP(0.01867*O110))-1))-1)*10^4</f>
        <v>-6.180973564794412</v>
      </c>
      <c r="S110" s="242">
        <f>ABS((((H110-(F110)*((EXP(0.01867*O110))-1))/($H$11-$F$11*((EXP(0.01867*O110))-1))-1)*10^4)-(((H110-(F110+2*G110)*((EXP(0.01867*O110))-1))/($H$11-$F$11*((EXP(0.01867*O110))-1))-1)*10^4))+(K110)+(P110*23.45)</f>
        <v>1.6534184493234478</v>
      </c>
      <c r="T110" s="240">
        <f>(1/0.01867)*LN(((V110-0.28324)/(U$42-0.0387))+1)</f>
        <v>1.6839099067493426</v>
      </c>
      <c r="U110" s="245">
        <f t="shared" si="24"/>
        <v>1.8684210526315789E-2</v>
      </c>
      <c r="V110" s="243">
        <f>Q110+(0.0187*(EXP(0.01867*O110)-1))</f>
        <v>0.28260073550461745</v>
      </c>
      <c r="AP110" s="27"/>
    </row>
    <row r="111" spans="1:42" ht="15" x14ac:dyDescent="0.2">
      <c r="A111" s="264" t="s">
        <v>154</v>
      </c>
      <c r="C111" s="246">
        <v>0.34286995328177522</v>
      </c>
      <c r="D111" s="250"/>
      <c r="E111" s="250"/>
      <c r="F111" s="248">
        <v>3.8447400000000001E-3</v>
      </c>
      <c r="G111" s="248">
        <v>6.7999999999999999E-5</v>
      </c>
      <c r="H111" s="248">
        <v>0.2827056</v>
      </c>
      <c r="I111" s="248">
        <v>2.5999999999999998E-5</v>
      </c>
      <c r="J111" s="234">
        <f t="shared" si="15"/>
        <v>-2.8077868345211816</v>
      </c>
      <c r="K111" s="234">
        <f>2*(I111/H$11)*10^4</f>
        <v>1.8388528387290697</v>
      </c>
      <c r="L111" s="240">
        <f>(0.53562*(10^6)*LN((H111-$H$11)/(F111-$F$11)+1))/10000</f>
        <v>0.14273639960647258</v>
      </c>
      <c r="M111" s="241">
        <f>(0.53562*(10^6)*LN((H111-$H$5)/(F111-$F$5)+1))/10000</f>
        <v>0.81574598381879226</v>
      </c>
      <c r="N111" s="241">
        <f>(0.53562*(10^6)*LN((H111-$H$6)/(F111-$F$6)+1))/10000</f>
        <v>1.0596744743209203</v>
      </c>
      <c r="O111" s="249">
        <v>3.5209999999999998E-2</v>
      </c>
      <c r="P111" s="249">
        <v>9.0000000000000008E-4</v>
      </c>
      <c r="Q111" s="243">
        <f>H111-F111*((EXP(0.01867*O111)-1))</f>
        <v>0.28270307174966708</v>
      </c>
      <c r="R111" s="244">
        <f>((H111-F111*((EXP(0.01867*O111))-1))/($H$11-$F$11*((EXP(0.01867*O111))-1))-1)*10^4</f>
        <v>-2.1160248482920974</v>
      </c>
      <c r="S111" s="242">
        <f>ABS((((H111-(F111)*((EXP(0.01867*O111))-1))/($H$11-$F$11*((EXP(0.01867*O111))-1))-1)*10^4)-(((H111-(F111+2*G111)*((EXP(0.01867*O111))-1))/($H$11-$F$11*((EXP(0.01867*O111))-1))-1)*10^4))+(K111)+(P111*23.45)</f>
        <v>1.8631206230013289</v>
      </c>
      <c r="T111" s="240">
        <f>(1/0.01867)*LN(((V111-0.28324)/(U$42-0.0387))+1)</f>
        <v>1.385819916420479</v>
      </c>
      <c r="U111" s="245">
        <f t="shared" si="24"/>
        <v>1.8684210526315789E-2</v>
      </c>
      <c r="V111" s="243">
        <f>Q111+(0.0187*(EXP(0.01867*O111)-1))</f>
        <v>0.28271536862311641</v>
      </c>
      <c r="AP111" s="27"/>
    </row>
    <row r="112" spans="1:42" ht="15" x14ac:dyDescent="0.2">
      <c r="A112" s="264" t="s">
        <v>155</v>
      </c>
      <c r="C112" s="246">
        <v>0.27334130738049983</v>
      </c>
      <c r="D112" s="250"/>
      <c r="E112" s="250"/>
      <c r="F112" s="248">
        <v>3.336042E-3</v>
      </c>
      <c r="G112" s="248">
        <v>1.2E-5</v>
      </c>
      <c r="H112" s="248">
        <v>0.28265319999999999</v>
      </c>
      <c r="I112" s="248">
        <v>2.0999999999999999E-5</v>
      </c>
      <c r="J112" s="234">
        <f t="shared" si="15"/>
        <v>-4.6607846950869121</v>
      </c>
      <c r="K112" s="234">
        <f>2*(I112/H$11)*10^4</f>
        <v>1.4852272928196333</v>
      </c>
      <c r="L112" s="240">
        <f>(0.53562*(10^6)*LN((H112-$H$11)/(F112-$F$11)+1))/10000</f>
        <v>0.23275686649066687</v>
      </c>
      <c r="M112" s="241">
        <f>(0.53562*(10^6)*LN((H112-$H$5)/(F112-$F$5)+1))/10000</f>
        <v>0.88228656000987316</v>
      </c>
      <c r="N112" s="241">
        <f>(0.53562*(10^6)*LN((H112-$H$6)/(F112-$F$6)+1))/10000</f>
        <v>1.1185291004980187</v>
      </c>
      <c r="O112" s="249">
        <v>2.3800000000000002E-2</v>
      </c>
      <c r="P112" s="249">
        <v>2E-3</v>
      </c>
      <c r="Q112" s="243">
        <f>H112-F112*((EXP(0.01867*O112)-1))</f>
        <v>0.28265171731369299</v>
      </c>
      <c r="R112" s="244">
        <f>((H112-F112*((EXP(0.01867*O112))-1))/($H$11-$F$11*((EXP(0.01867*O112))-1))-1)*10^4</f>
        <v>-4.1853561293203612</v>
      </c>
      <c r="S112" s="242">
        <f>ABS((((H112-(F112)*((EXP(0.01867*O112))-1))/($H$11-$F$11*((EXP(0.01867*O112))-1))-1)*10^4)-(((H112-(F112+2*G112)*((EXP(0.01867*O112))-1))/($H$11-$F$11*((EXP(0.01867*O112))-1))-1)*10^4))+(K112)+(P112*23.45)</f>
        <v>1.532504513569825</v>
      </c>
      <c r="T112" s="240">
        <f>(1/0.01867)*LN(((V112-0.28324)/(U$42-0.0387))+1)</f>
        <v>1.5299327403381588</v>
      </c>
      <c r="U112" s="245">
        <f t="shared" si="24"/>
        <v>1.8684210526315789E-2</v>
      </c>
      <c r="V112" s="243">
        <f>Q112+(0.0187*(EXP(0.01867*O112)-1))</f>
        <v>0.28266002843026194</v>
      </c>
      <c r="AP112" s="27"/>
    </row>
    <row r="113" spans="1:42" ht="15" x14ac:dyDescent="0.2">
      <c r="A113" s="264" t="s">
        <v>156</v>
      </c>
      <c r="C113" s="246">
        <v>0.26567729738914803</v>
      </c>
      <c r="D113" s="250"/>
      <c r="E113" s="250"/>
      <c r="F113" s="248">
        <v>3.209225E-3</v>
      </c>
      <c r="G113" s="248">
        <v>3.4E-5</v>
      </c>
      <c r="H113" s="248">
        <v>0.28255079999999999</v>
      </c>
      <c r="I113" s="248">
        <v>2.3E-5</v>
      </c>
      <c r="J113" s="234">
        <f t="shared" si="15"/>
        <v>-8.2819102851996291</v>
      </c>
      <c r="K113" s="234">
        <f>2*(I113/H$11)*10^4</f>
        <v>1.6266775111834078</v>
      </c>
      <c r="L113" s="240">
        <f>(0.53562*(10^6)*LN((H113-$H$11)/(F113-$F$11)+1))/10000</f>
        <v>0.41118176880642715</v>
      </c>
      <c r="M113" s="241">
        <f>(0.53562*(10^6)*LN((H113-$H$5)/(F113-$F$5)+1))/10000</f>
        <v>1.0311067469203576</v>
      </c>
      <c r="N113" s="241">
        <f>(0.53562*(10^6)*LN((H113-$H$6)/(F113-$F$6)+1))/10000</f>
        <v>1.2567715039779883</v>
      </c>
      <c r="O113" s="249">
        <v>2.8199999999999999E-2</v>
      </c>
      <c r="P113" s="249">
        <v>1.5E-3</v>
      </c>
      <c r="Q113" s="243">
        <f>H113-F113*((EXP(0.01867*O113)-1))</f>
        <v>0.28254910991742271</v>
      </c>
      <c r="R113" s="244">
        <f>((H113-F113*((EXP(0.01867*O113))-1))/($H$11-$F$11*((EXP(0.01867*O113))-1))-1)*10^4</f>
        <v>-7.7164234513338315</v>
      </c>
      <c r="S113" s="242">
        <f>ABS((((H113-(F113)*((EXP(0.01867*O113))-1))/($H$11-$F$11*((EXP(0.01867*O113))-1))-1)*10^4)-(((H113-(F113+2*G113)*((EXP(0.01867*O113))-1))/($H$11-$F$11*((EXP(0.01867*O113))-1))-1)*10^4))+(K113)+(P113*23.45)</f>
        <v>1.663118959519609</v>
      </c>
      <c r="T113" s="240">
        <f>(1/0.01867)*LN(((V113-0.28324)/(U$42-0.0387))+1)</f>
        <v>1.7921363910946086</v>
      </c>
      <c r="U113" s="245">
        <f t="shared" si="24"/>
        <v>1.8684210526315789E-2</v>
      </c>
      <c r="V113" s="243">
        <f>Q113+(0.0187*(EXP(0.01867*O113)-1))</f>
        <v>0.28255895794745961</v>
      </c>
      <c r="AP113" s="27"/>
    </row>
    <row r="114" spans="1:42" ht="15" x14ac:dyDescent="0.2">
      <c r="A114" s="264" t="s">
        <v>157</v>
      </c>
      <c r="C114" s="246">
        <v>0.28097513075686348</v>
      </c>
      <c r="D114" s="250"/>
      <c r="E114" s="250"/>
      <c r="F114" s="248">
        <v>2.7398240000000001E-3</v>
      </c>
      <c r="G114" s="248">
        <v>1.8E-5</v>
      </c>
      <c r="H114" s="248">
        <v>0.28255819999999998</v>
      </c>
      <c r="I114" s="248">
        <v>3.0000000000000001E-5</v>
      </c>
      <c r="J114" s="234">
        <f t="shared" si="15"/>
        <v>-8.0202273812269738</v>
      </c>
      <c r="K114" s="234">
        <f>2*(I114/H$11)*10^4</f>
        <v>2.1217532754566188</v>
      </c>
      <c r="L114" s="240">
        <f>(0.53562*(10^6)*LN((H114-$H$11)/(F114-$F$11)+1))/10000</f>
        <v>0.39220256253935909</v>
      </c>
      <c r="M114" s="241">
        <f>(0.53562*(10^6)*LN((H114-$H$5)/(F114-$F$5)+1))/10000</f>
        <v>1.0069364342630527</v>
      </c>
      <c r="N114" s="241">
        <f>(0.53562*(10^6)*LN((H114-$H$6)/(F114-$F$6)+1))/10000</f>
        <v>1.2314067007508247</v>
      </c>
      <c r="O114" s="249">
        <v>4.7899999999999998E-2</v>
      </c>
      <c r="P114" s="249">
        <v>2.5000000000000001E-3</v>
      </c>
      <c r="Q114" s="243">
        <f>H114-F114*((EXP(0.01867*O114)-1))</f>
        <v>0.28255574869864808</v>
      </c>
      <c r="R114" s="244">
        <f>((H114-F114*((EXP(0.01867*O114))-1))/($H$11-$F$11*((EXP(0.01867*O114))-1))-1)*10^4</f>
        <v>-7.0446025722903372</v>
      </c>
      <c r="S114" s="242">
        <f>ABS((((H114-(F114)*((EXP(0.01867*O114))-1))/($H$11-$F$11*((EXP(0.01867*O114))-1))-1)*10^4)-(((H114-(F114+2*G114)*((EXP(0.01867*O114))-1))/($H$11-$F$11*((EXP(0.01867*O114))-1))-1)*10^4))+(K114)+(P114*23.45)</f>
        <v>2.181517387231525</v>
      </c>
      <c r="T114" s="240">
        <f>(1/0.01867)*LN(((V114-0.28324)/(U$42-0.0387))+1)</f>
        <v>1.757132290455655</v>
      </c>
      <c r="U114" s="245">
        <f t="shared" si="24"/>
        <v>1.8684210526315789E-2</v>
      </c>
      <c r="V114" s="243">
        <f>Q114+(0.0187*(EXP(0.01867*O114)-1))</f>
        <v>0.28257247945773339</v>
      </c>
      <c r="AP114" s="27"/>
    </row>
    <row r="115" spans="1:42" ht="15" x14ac:dyDescent="0.2">
      <c r="A115" s="264"/>
      <c r="C115" s="246"/>
      <c r="D115" s="250"/>
      <c r="E115" s="250"/>
      <c r="F115" s="248"/>
      <c r="G115" s="248"/>
      <c r="H115" s="248"/>
      <c r="I115" s="248"/>
      <c r="J115" s="234"/>
      <c r="K115" s="234"/>
      <c r="L115" s="240"/>
      <c r="M115" s="241"/>
      <c r="N115" s="241"/>
      <c r="O115" s="249"/>
      <c r="P115" s="249"/>
      <c r="Q115" s="243"/>
      <c r="R115" s="244"/>
      <c r="S115" s="242"/>
      <c r="T115" s="240"/>
      <c r="U115" s="245"/>
      <c r="V115" s="243"/>
      <c r="AP115" s="27"/>
    </row>
    <row r="116" spans="1:42" ht="15" x14ac:dyDescent="0.2">
      <c r="A116" s="265" t="s">
        <v>158</v>
      </c>
      <c r="C116" s="246"/>
      <c r="D116" s="250"/>
      <c r="E116" s="250"/>
      <c r="F116" s="248"/>
      <c r="G116" s="248"/>
      <c r="H116" s="248"/>
      <c r="I116" s="248"/>
      <c r="J116" s="234"/>
      <c r="K116" s="234"/>
      <c r="L116" s="240"/>
      <c r="M116" s="241"/>
      <c r="N116" s="241"/>
      <c r="O116" s="249"/>
      <c r="P116" s="249"/>
      <c r="Q116" s="243"/>
      <c r="R116" s="244"/>
      <c r="S116" s="242"/>
      <c r="T116" s="240"/>
      <c r="U116" s="245"/>
      <c r="V116" s="243"/>
      <c r="AP116" s="27"/>
    </row>
    <row r="117" spans="1:42" ht="16" x14ac:dyDescent="0.2">
      <c r="A117" t="s">
        <v>159</v>
      </c>
      <c r="C117" s="246">
        <v>3.5818205209622089E-2</v>
      </c>
      <c r="D117" s="250"/>
      <c r="E117" s="250"/>
      <c r="F117" s="248">
        <v>2.5670020000000002E-4</v>
      </c>
      <c r="G117" s="248">
        <v>5.7999999999999995E-7</v>
      </c>
      <c r="H117" s="248">
        <v>0.28260239999999998</v>
      </c>
      <c r="I117" s="248">
        <v>2.9E-5</v>
      </c>
      <c r="J117" s="234">
        <f t="shared" ref="J117:J140" si="26">(H117-$H$11)/$H$11*10000</f>
        <v>-6.457202468307468</v>
      </c>
      <c r="K117" s="234">
        <f t="shared" si="16"/>
        <v>2.0510281662747318</v>
      </c>
      <c r="L117" s="240">
        <f t="shared" si="17"/>
        <v>0.29252467709054397</v>
      </c>
      <c r="M117" s="241">
        <f t="shared" si="18"/>
        <v>0.88181503694583097</v>
      </c>
      <c r="N117" s="241">
        <f t="shared" si="19"/>
        <v>1.1002676983685666</v>
      </c>
      <c r="O117" s="249">
        <v>3.1199999999999999E-2</v>
      </c>
      <c r="P117" s="249">
        <v>2.1000000000000003E-3</v>
      </c>
      <c r="Q117" s="243">
        <f t="shared" si="20"/>
        <v>0.28260225042754761</v>
      </c>
      <c r="R117" s="244">
        <f t="shared" si="21"/>
        <v>-5.7705689498155355</v>
      </c>
      <c r="S117" s="242">
        <f t="shared" si="22"/>
        <v>2.100297069530773</v>
      </c>
      <c r="T117" s="240">
        <f t="shared" si="23"/>
        <v>1.6517167277115339</v>
      </c>
      <c r="U117" s="245">
        <f t="shared" si="24"/>
        <v>1.8684210526315789E-2</v>
      </c>
      <c r="V117" s="243">
        <f t="shared" si="25"/>
        <v>0.28261314642552071</v>
      </c>
      <c r="AP117" s="27"/>
    </row>
    <row r="118" spans="1:42" ht="16" x14ac:dyDescent="0.2">
      <c r="A118" t="s">
        <v>160</v>
      </c>
      <c r="C118" s="246">
        <v>3.6369844538001579E-2</v>
      </c>
      <c r="D118" s="250"/>
      <c r="E118" s="250"/>
      <c r="F118" s="248">
        <v>2.9941780000000001E-4</v>
      </c>
      <c r="G118" s="248">
        <v>3.1999999999999999E-6</v>
      </c>
      <c r="H118" s="248">
        <v>0.28254639999999998</v>
      </c>
      <c r="I118" s="248">
        <v>3.3000000000000003E-5</v>
      </c>
      <c r="J118" s="234">
        <f t="shared" si="26"/>
        <v>-8.4375055254003293</v>
      </c>
      <c r="K118" s="234">
        <f t="shared" si="16"/>
        <v>2.3339286030022812</v>
      </c>
      <c r="L118" s="240">
        <f t="shared" si="17"/>
        <v>0.38240552161686525</v>
      </c>
      <c r="M118" s="241">
        <f t="shared" si="18"/>
        <v>0.95963295403785343</v>
      </c>
      <c r="N118" s="241">
        <f t="shared" si="19"/>
        <v>1.1735583560323339</v>
      </c>
      <c r="O118" s="249">
        <v>2.8910000000000002E-2</v>
      </c>
      <c r="P118" s="249">
        <v>9.5E-4</v>
      </c>
      <c r="Q118" s="243">
        <f t="shared" si="20"/>
        <v>0.28254623834570974</v>
      </c>
      <c r="R118" s="244">
        <f t="shared" si="21"/>
        <v>-7.8022286461876256</v>
      </c>
      <c r="S118" s="242">
        <f t="shared" si="22"/>
        <v>2.3563283001557882</v>
      </c>
      <c r="T118" s="240">
        <f t="shared" si="23"/>
        <v>1.798925534033317</v>
      </c>
      <c r="U118" s="245">
        <f t="shared" si="24"/>
        <v>1.8684210526315789E-2</v>
      </c>
      <c r="V118" s="243">
        <f t="shared" si="25"/>
        <v>0.28255633438952293</v>
      </c>
      <c r="AP118" s="27"/>
    </row>
    <row r="119" spans="1:42" s="267" customFormat="1" ht="15" x14ac:dyDescent="0.2">
      <c r="A119" s="251" t="s">
        <v>161</v>
      </c>
      <c r="B119" s="251"/>
      <c r="C119" s="252">
        <v>8.3516115225011664E-2</v>
      </c>
      <c r="D119" s="253"/>
      <c r="E119" s="253"/>
      <c r="F119" s="254">
        <v>7.1863880000000002E-4</v>
      </c>
      <c r="G119" s="254">
        <v>6.8999999999999996E-7</v>
      </c>
      <c r="H119" s="254">
        <v>0.2822635</v>
      </c>
      <c r="I119" s="254">
        <v>3.3000000000000003E-5</v>
      </c>
      <c r="J119" s="255">
        <f t="shared" si="26"/>
        <v>-18.441572219177399</v>
      </c>
      <c r="K119" s="255">
        <f t="shared" si="16"/>
        <v>2.3339286030022812</v>
      </c>
      <c r="L119" s="256">
        <f t="shared" si="17"/>
        <v>0.84282981225942677</v>
      </c>
      <c r="M119" s="257">
        <f t="shared" si="18"/>
        <v>1.3608407413933843</v>
      </c>
      <c r="N119" s="257">
        <f t="shared" si="19"/>
        <v>1.5523165942549342</v>
      </c>
      <c r="O119" s="258">
        <v>2.58E-2</v>
      </c>
      <c r="P119" s="258">
        <v>5.0999999999999995E-3</v>
      </c>
      <c r="Q119" s="259">
        <f t="shared" si="20"/>
        <v>0.2822631537583678</v>
      </c>
      <c r="R119" s="260">
        <f t="shared" si="21"/>
        <v>-17.882371498132432</v>
      </c>
      <c r="S119" s="261">
        <f t="shared" si="22"/>
        <v>2.4535471164445855</v>
      </c>
      <c r="T119" s="256">
        <f t="shared" si="23"/>
        <v>2.5292439401359372</v>
      </c>
      <c r="U119" s="262">
        <f t="shared" si="24"/>
        <v>1.8684210526315789E-2</v>
      </c>
      <c r="V119" s="259">
        <f t="shared" si="25"/>
        <v>0.28227216345631628</v>
      </c>
      <c r="W119" s="266"/>
      <c r="X119" s="266"/>
      <c r="Y119" s="266"/>
      <c r="Z119" s="266"/>
      <c r="AA119" s="266"/>
      <c r="AB119" s="266"/>
      <c r="AC119" s="266"/>
      <c r="AD119" s="266"/>
      <c r="AE119" s="266"/>
      <c r="AF119" s="266"/>
      <c r="AG119" s="266"/>
      <c r="AH119" s="266"/>
      <c r="AI119" s="266"/>
      <c r="AJ119" s="266"/>
      <c r="AK119" s="266"/>
      <c r="AL119" s="266"/>
      <c r="AM119" s="266"/>
      <c r="AN119" s="266"/>
      <c r="AO119" s="266"/>
      <c r="AP119" s="266"/>
    </row>
    <row r="120" spans="1:42" ht="16" x14ac:dyDescent="0.2">
      <c r="A120" t="s">
        <v>162</v>
      </c>
      <c r="B120" s="268"/>
      <c r="C120" s="246">
        <v>0.14759151739111012</v>
      </c>
      <c r="D120" s="250"/>
      <c r="E120" s="250"/>
      <c r="F120" s="248">
        <v>1.6487839999999999E-3</v>
      </c>
      <c r="G120" s="248">
        <v>4.6E-6</v>
      </c>
      <c r="H120" s="248">
        <v>0.28258850000000002</v>
      </c>
      <c r="I120" s="248">
        <v>3.1000000000000001E-5</v>
      </c>
      <c r="J120" s="234">
        <f t="shared" si="26"/>
        <v>-6.9487419771200143</v>
      </c>
      <c r="K120" s="234">
        <f t="shared" si="16"/>
        <v>2.1924783846385063</v>
      </c>
      <c r="L120" s="240">
        <f t="shared" si="17"/>
        <v>0.32839754554372985</v>
      </c>
      <c r="M120" s="241">
        <f t="shared" si="18"/>
        <v>0.93446229334670228</v>
      </c>
      <c r="N120" s="241">
        <f t="shared" si="19"/>
        <v>1.1572983352878132</v>
      </c>
      <c r="O120" s="249">
        <v>2.2030000000000001E-2</v>
      </c>
      <c r="P120" s="249">
        <v>7.9000000000000001E-4</v>
      </c>
      <c r="Q120" s="243">
        <f t="shared" si="20"/>
        <v>0.28258782171549623</v>
      </c>
      <c r="R120" s="244">
        <f t="shared" si="21"/>
        <v>-6.4842449776281175</v>
      </c>
      <c r="S120" s="242">
        <f t="shared" si="22"/>
        <v>2.2111377292261416</v>
      </c>
      <c r="T120" s="240">
        <f t="shared" si="23"/>
        <v>1.6974468139455288</v>
      </c>
      <c r="U120" s="245">
        <f t="shared" si="24"/>
        <v>1.8684210526315789E-2</v>
      </c>
      <c r="V120" s="243">
        <f t="shared" si="25"/>
        <v>0.28259551460930177</v>
      </c>
      <c r="AP120" s="27"/>
    </row>
    <row r="121" spans="1:42" ht="16" x14ac:dyDescent="0.2">
      <c r="A121" t="s">
        <v>163</v>
      </c>
      <c r="C121" s="246">
        <v>5.423489785123789E-2</v>
      </c>
      <c r="D121" s="250"/>
      <c r="E121" s="250"/>
      <c r="F121" s="248">
        <v>4.9301040000000003E-4</v>
      </c>
      <c r="G121" s="248">
        <v>1.5999999999999999E-6</v>
      </c>
      <c r="H121" s="248">
        <v>0.28197889999999998</v>
      </c>
      <c r="I121" s="248">
        <v>3.4999999999999997E-5</v>
      </c>
      <c r="J121" s="234">
        <f t="shared" si="26"/>
        <v>-28.505755255760796</v>
      </c>
      <c r="K121" s="234">
        <f t="shared" si="16"/>
        <v>2.4753788213660548</v>
      </c>
      <c r="L121" s="240">
        <f t="shared" si="17"/>
        <v>1.2885216177664713</v>
      </c>
      <c r="M121" s="241">
        <f t="shared" si="18"/>
        <v>1.7408526151001595</v>
      </c>
      <c r="N121" s="241">
        <f t="shared" si="19"/>
        <v>1.9081840325645651</v>
      </c>
      <c r="O121" s="249">
        <v>1.482</v>
      </c>
      <c r="P121" s="249">
        <v>7.7999999999999996E-3</v>
      </c>
      <c r="Q121" s="243">
        <f t="shared" si="20"/>
        <v>0.28196506845513752</v>
      </c>
      <c r="R121" s="244">
        <f t="shared" si="21"/>
        <v>4.3544154951491443</v>
      </c>
      <c r="S121" s="242">
        <f t="shared" si="22"/>
        <v>2.6614741800828501</v>
      </c>
      <c r="T121" s="240">
        <f t="shared" si="23"/>
        <v>1.9710659434749771</v>
      </c>
      <c r="U121" s="245">
        <f t="shared" si="24"/>
        <v>1.8684210526315789E-2</v>
      </c>
      <c r="V121" s="243">
        <f t="shared" si="25"/>
        <v>0.28248970219293978</v>
      </c>
      <c r="AP121" s="27"/>
    </row>
    <row r="122" spans="1:42" s="251" customFormat="1" ht="15" x14ac:dyDescent="0.2">
      <c r="A122" s="251" t="s">
        <v>164</v>
      </c>
      <c r="C122" s="252">
        <v>6.8213904400271724E-2</v>
      </c>
      <c r="D122" s="253"/>
      <c r="E122" s="253"/>
      <c r="F122" s="254">
        <v>5.642736E-4</v>
      </c>
      <c r="G122" s="254">
        <v>3.1E-6</v>
      </c>
      <c r="H122" s="254">
        <v>0.28242719999999999</v>
      </c>
      <c r="I122" s="254">
        <v>3.4999999999999997E-5</v>
      </c>
      <c r="J122" s="255">
        <f t="shared" si="26"/>
        <v>-12.652722032640318</v>
      </c>
      <c r="K122" s="255">
        <f t="shared" si="16"/>
        <v>2.4753788213660548</v>
      </c>
      <c r="L122" s="256">
        <f t="shared" si="17"/>
        <v>0.5769948666303949</v>
      </c>
      <c r="M122" s="257">
        <f t="shared" si="18"/>
        <v>1.130558233686586</v>
      </c>
      <c r="N122" s="257">
        <f t="shared" si="19"/>
        <v>1.3353901842478966</v>
      </c>
      <c r="O122" s="258">
        <v>2.69E-2</v>
      </c>
      <c r="P122" s="258">
        <v>3.1000000000000003E-3</v>
      </c>
      <c r="Q122" s="259">
        <f t="shared" si="20"/>
        <v>0.28242691653764507</v>
      </c>
      <c r="R122" s="260">
        <f t="shared" si="21"/>
        <v>-12.066584101704247</v>
      </c>
      <c r="S122" s="261">
        <f t="shared" si="22"/>
        <v>2.5481839669009698</v>
      </c>
      <c r="T122" s="256">
        <f t="shared" si="23"/>
        <v>2.1086022194445575</v>
      </c>
      <c r="U122" s="262">
        <f t="shared" si="24"/>
        <v>1.8684210526315789E-2</v>
      </c>
      <c r="V122" s="259">
        <f t="shared" si="25"/>
        <v>0.28243631046647116</v>
      </c>
      <c r="W122" s="263"/>
      <c r="X122" s="263"/>
      <c r="Y122" s="263"/>
      <c r="Z122" s="263"/>
      <c r="AA122" s="263"/>
      <c r="AB122" s="263"/>
      <c r="AC122" s="263"/>
      <c r="AD122" s="263"/>
      <c r="AE122" s="263"/>
      <c r="AF122" s="263"/>
      <c r="AG122" s="263"/>
      <c r="AH122" s="263"/>
      <c r="AI122" s="263"/>
      <c r="AJ122" s="263"/>
      <c r="AK122" s="263"/>
      <c r="AL122" s="263"/>
      <c r="AM122" s="263"/>
      <c r="AN122" s="263"/>
      <c r="AO122" s="263"/>
      <c r="AP122" s="263"/>
    </row>
    <row r="123" spans="1:42" s="251" customFormat="1" ht="15" x14ac:dyDescent="0.2">
      <c r="A123" s="251" t="s">
        <v>165</v>
      </c>
      <c r="C123" s="252">
        <v>1.8823284525134588E-2</v>
      </c>
      <c r="D123" s="253"/>
      <c r="E123" s="253"/>
      <c r="F123" s="254">
        <v>1.2810170000000001E-4</v>
      </c>
      <c r="G123" s="254">
        <v>7.0999999999999998E-7</v>
      </c>
      <c r="H123" s="254">
        <v>0.28246529999999997</v>
      </c>
      <c r="I123" s="254">
        <v>3.4E-5</v>
      </c>
      <c r="J123" s="255">
        <f t="shared" si="26"/>
        <v>-11.305408702725881</v>
      </c>
      <c r="K123" s="255">
        <f t="shared" si="16"/>
        <v>2.4046537121841678</v>
      </c>
      <c r="L123" s="256">
        <f t="shared" si="17"/>
        <v>0.5091587922821581</v>
      </c>
      <c r="M123" s="257">
        <f t="shared" si="18"/>
        <v>1.0660120840121958</v>
      </c>
      <c r="N123" s="257">
        <f t="shared" si="19"/>
        <v>1.2725785040152644</v>
      </c>
      <c r="O123" s="258">
        <v>1.9800000000000002E-2</v>
      </c>
      <c r="P123" s="258">
        <v>2.2000000000000001E-3</v>
      </c>
      <c r="Q123" s="259">
        <f t="shared" si="20"/>
        <v>0.28246525263640315</v>
      </c>
      <c r="R123" s="260">
        <f t="shared" si="21"/>
        <v>-10.868249435106447</v>
      </c>
      <c r="S123" s="261">
        <f t="shared" si="22"/>
        <v>2.45626227914769</v>
      </c>
      <c r="T123" s="256">
        <f t="shared" si="23"/>
        <v>2.0162761473509683</v>
      </c>
      <c r="U123" s="262">
        <f t="shared" si="24"/>
        <v>1.8684210526315789E-2</v>
      </c>
      <c r="V123" s="259">
        <f t="shared" si="25"/>
        <v>0.2824721666684657</v>
      </c>
      <c r="W123" s="263"/>
      <c r="X123" s="263"/>
      <c r="Y123" s="263"/>
      <c r="Z123" s="263"/>
      <c r="AA123" s="263"/>
      <c r="AB123" s="263"/>
      <c r="AC123" s="263"/>
      <c r="AD123" s="263"/>
      <c r="AE123" s="263"/>
      <c r="AF123" s="263"/>
      <c r="AG123" s="263"/>
      <c r="AH123" s="263"/>
      <c r="AI123" s="263"/>
      <c r="AJ123" s="263"/>
      <c r="AK123" s="263"/>
      <c r="AL123" s="263"/>
      <c r="AM123" s="263"/>
      <c r="AN123" s="263"/>
      <c r="AO123" s="263"/>
      <c r="AP123" s="263"/>
    </row>
    <row r="124" spans="1:42" s="251" customFormat="1" ht="15" x14ac:dyDescent="0.2">
      <c r="A124" s="251" t="s">
        <v>166</v>
      </c>
      <c r="C124" s="252">
        <v>-7.9004622041508512E-3</v>
      </c>
      <c r="D124" s="253"/>
      <c r="E124" s="253"/>
      <c r="F124" s="254">
        <v>4.4183610000000002E-5</v>
      </c>
      <c r="G124" s="254">
        <v>5.4000000000000002E-7</v>
      </c>
      <c r="H124" s="254">
        <v>0.28247430000000001</v>
      </c>
      <c r="I124" s="254">
        <v>3.3000000000000003E-5</v>
      </c>
      <c r="J124" s="255">
        <f t="shared" si="26"/>
        <v>-10.98714571140609</v>
      </c>
      <c r="K124" s="255">
        <f t="shared" si="16"/>
        <v>2.3339286030022812</v>
      </c>
      <c r="L124" s="256">
        <f t="shared" si="17"/>
        <v>0.4936593118945608</v>
      </c>
      <c r="M124" s="257">
        <f t="shared" si="18"/>
        <v>1.0514816000653502</v>
      </c>
      <c r="N124" s="257">
        <f t="shared" si="19"/>
        <v>1.2585060070813832</v>
      </c>
      <c r="O124" s="258">
        <v>2.24E-2</v>
      </c>
      <c r="P124" s="258">
        <v>2.5000000000000001E-3</v>
      </c>
      <c r="Q124" s="259">
        <f t="shared" si="20"/>
        <v>0.28247428151819648</v>
      </c>
      <c r="R124" s="260">
        <f t="shared" si="21"/>
        <v>-10.491309636594393</v>
      </c>
      <c r="S124" s="261">
        <f t="shared" si="22"/>
        <v>2.3925695791515738</v>
      </c>
      <c r="T124" s="256">
        <f t="shared" si="23"/>
        <v>1.9906612592423141</v>
      </c>
      <c r="U124" s="262">
        <f t="shared" si="24"/>
        <v>1.8684210526315789E-2</v>
      </c>
      <c r="V124" s="259">
        <f t="shared" si="25"/>
        <v>0.2824821036433201</v>
      </c>
      <c r="W124" s="263"/>
      <c r="X124" s="263"/>
      <c r="Y124" s="263"/>
      <c r="Z124" s="263"/>
      <c r="AA124" s="263"/>
      <c r="AB124" s="263"/>
      <c r="AC124" s="263"/>
      <c r="AD124" s="263"/>
      <c r="AE124" s="263"/>
      <c r="AF124" s="263"/>
      <c r="AG124" s="263"/>
      <c r="AH124" s="263"/>
      <c r="AI124" s="263"/>
      <c r="AJ124" s="263"/>
      <c r="AK124" s="263"/>
      <c r="AL124" s="263"/>
      <c r="AM124" s="263"/>
      <c r="AN124" s="263"/>
      <c r="AO124" s="263"/>
      <c r="AP124" s="263"/>
    </row>
    <row r="125" spans="1:42" s="251" customFormat="1" ht="15" x14ac:dyDescent="0.2">
      <c r="A125" s="251" t="s">
        <v>167</v>
      </c>
      <c r="C125" s="252">
        <v>2.200534266159249E-2</v>
      </c>
      <c r="D125" s="253"/>
      <c r="E125" s="253"/>
      <c r="F125" s="254">
        <v>1.7518420000000001E-4</v>
      </c>
      <c r="G125" s="254">
        <v>1.9E-6</v>
      </c>
      <c r="H125" s="254">
        <v>0.2826147</v>
      </c>
      <c r="I125" s="254">
        <v>3.4E-5</v>
      </c>
      <c r="J125" s="255">
        <f t="shared" si="26"/>
        <v>-6.0222430468381321</v>
      </c>
      <c r="K125" s="255">
        <f t="shared" si="16"/>
        <v>2.4046537121841678</v>
      </c>
      <c r="L125" s="256">
        <f t="shared" si="17"/>
        <v>0.27220643216507412</v>
      </c>
      <c r="M125" s="257">
        <f t="shared" si="18"/>
        <v>0.863123423288507</v>
      </c>
      <c r="N125" s="257">
        <f t="shared" si="19"/>
        <v>1.0822806743426054</v>
      </c>
      <c r="O125" s="258">
        <v>3.04E-2</v>
      </c>
      <c r="P125" s="258">
        <v>6.0000000000000001E-3</v>
      </c>
      <c r="Q125" s="259">
        <f t="shared" si="20"/>
        <v>0.28261460054283227</v>
      </c>
      <c r="R125" s="260">
        <f t="shared" si="21"/>
        <v>-5.3515557037298045</v>
      </c>
      <c r="S125" s="261">
        <f t="shared" si="22"/>
        <v>2.5454300074642613</v>
      </c>
      <c r="T125" s="256">
        <f t="shared" si="23"/>
        <v>1.6203876150590768</v>
      </c>
      <c r="U125" s="262">
        <f t="shared" si="24"/>
        <v>1.8684210526315789E-2</v>
      </c>
      <c r="V125" s="259">
        <f t="shared" si="25"/>
        <v>0.28262521707694982</v>
      </c>
      <c r="W125" s="263"/>
      <c r="X125" s="263"/>
      <c r="Y125" s="263"/>
      <c r="Z125" s="263"/>
      <c r="AA125" s="263"/>
      <c r="AB125" s="263"/>
      <c r="AC125" s="263"/>
      <c r="AD125" s="263"/>
      <c r="AE125" s="263"/>
      <c r="AF125" s="263"/>
      <c r="AG125" s="263"/>
      <c r="AH125" s="263"/>
      <c r="AI125" s="263"/>
      <c r="AJ125" s="263"/>
      <c r="AK125" s="263"/>
      <c r="AL125" s="263"/>
      <c r="AM125" s="263"/>
      <c r="AN125" s="263"/>
      <c r="AO125" s="263"/>
      <c r="AP125" s="263"/>
    </row>
    <row r="126" spans="1:42" s="251" customFormat="1" ht="15" x14ac:dyDescent="0.2">
      <c r="A126" s="251" t="s">
        <v>168</v>
      </c>
      <c r="C126" s="252">
        <v>5.6916118552872701E-2</v>
      </c>
      <c r="D126" s="253"/>
      <c r="E126" s="253"/>
      <c r="F126" s="254">
        <v>4.6816179999999998E-4</v>
      </c>
      <c r="G126" s="254">
        <v>1.5999999999999999E-6</v>
      </c>
      <c r="H126" s="254">
        <v>0.28247620000000001</v>
      </c>
      <c r="I126" s="254">
        <v>3.4E-5</v>
      </c>
      <c r="J126" s="255">
        <f t="shared" si="26"/>
        <v>-10.919956857683326</v>
      </c>
      <c r="K126" s="255">
        <f t="shared" si="16"/>
        <v>2.4046537121841678</v>
      </c>
      <c r="L126" s="256">
        <f t="shared" si="17"/>
        <v>0.49690397958549565</v>
      </c>
      <c r="M126" s="257">
        <f t="shared" si="18"/>
        <v>1.0604253260404064</v>
      </c>
      <c r="N126" s="257">
        <f t="shared" si="19"/>
        <v>1.2690634785053219</v>
      </c>
      <c r="O126" s="258">
        <v>2.0500000000000001E-2</v>
      </c>
      <c r="P126" s="258">
        <v>3.0000000000000001E-3</v>
      </c>
      <c r="Q126" s="259">
        <f t="shared" si="20"/>
        <v>0.28247602078379952</v>
      </c>
      <c r="R126" s="260">
        <f t="shared" si="21"/>
        <v>-10.471924899987384</v>
      </c>
      <c r="S126" s="261">
        <f t="shared" si="22"/>
        <v>2.4750470328023715</v>
      </c>
      <c r="T126" s="256">
        <f t="shared" si="23"/>
        <v>1.9878877712755754</v>
      </c>
      <c r="U126" s="262">
        <f t="shared" si="24"/>
        <v>1.8684210526315789E-2</v>
      </c>
      <c r="V126" s="259">
        <f t="shared" si="25"/>
        <v>0.28248317929811911</v>
      </c>
      <c r="W126" s="263"/>
      <c r="X126" s="263"/>
      <c r="Y126" s="263"/>
      <c r="Z126" s="263"/>
      <c r="AA126" s="263"/>
      <c r="AB126" s="263"/>
      <c r="AC126" s="263"/>
      <c r="AD126" s="263"/>
      <c r="AE126" s="263"/>
      <c r="AF126" s="263"/>
      <c r="AG126" s="263"/>
      <c r="AH126" s="263"/>
      <c r="AI126" s="263"/>
      <c r="AJ126" s="263"/>
      <c r="AK126" s="263"/>
      <c r="AL126" s="263"/>
      <c r="AM126" s="263"/>
      <c r="AN126" s="263"/>
      <c r="AO126" s="263"/>
      <c r="AP126" s="263"/>
    </row>
    <row r="127" spans="1:42" ht="16" x14ac:dyDescent="0.2">
      <c r="A127" t="s">
        <v>169</v>
      </c>
      <c r="C127" s="246">
        <v>5.8389651053325366E-2</v>
      </c>
      <c r="D127" s="250"/>
      <c r="E127" s="250"/>
      <c r="F127" s="248">
        <v>4.9593930000000003E-4</v>
      </c>
      <c r="G127" s="248">
        <v>1.2999999999999999E-5</v>
      </c>
      <c r="H127" s="248">
        <v>0.28236159999999999</v>
      </c>
      <c r="I127" s="248">
        <v>3.4E-5</v>
      </c>
      <c r="J127" s="234">
        <f t="shared" si="26"/>
        <v>-14.972505613806184</v>
      </c>
      <c r="K127" s="234">
        <f t="shared" si="16"/>
        <v>2.4046537121841678</v>
      </c>
      <c r="L127" s="240">
        <f t="shared" si="17"/>
        <v>0.68071253850706048</v>
      </c>
      <c r="M127" s="241">
        <f t="shared" si="18"/>
        <v>1.2186110481582055</v>
      </c>
      <c r="N127" s="241">
        <f t="shared" si="19"/>
        <v>1.4177144784623161</v>
      </c>
      <c r="O127" s="249">
        <v>1.9199999999999998E-2</v>
      </c>
      <c r="P127" s="249">
        <v>1.1000000000000001E-3</v>
      </c>
      <c r="Q127" s="243">
        <f t="shared" si="20"/>
        <v>0.28236142219174776</v>
      </c>
      <c r="R127" s="244">
        <f t="shared" si="21"/>
        <v>-14.553416577940403</v>
      </c>
      <c r="S127" s="242">
        <f t="shared" si="22"/>
        <v>2.4307783665790605</v>
      </c>
      <c r="T127" s="240">
        <f t="shared" si="23"/>
        <v>2.2837307139059702</v>
      </c>
      <c r="U127" s="245">
        <f t="shared" si="24"/>
        <v>1.8684210526315789E-2</v>
      </c>
      <c r="V127" s="243">
        <f t="shared" si="25"/>
        <v>0.28236812667013306</v>
      </c>
      <c r="AP127" s="27"/>
    </row>
    <row r="128" spans="1:42" ht="16" x14ac:dyDescent="0.2">
      <c r="A128" t="s">
        <v>170</v>
      </c>
      <c r="C128" s="246">
        <v>3.6904318006824949E-2</v>
      </c>
      <c r="D128" s="250"/>
      <c r="E128" s="250"/>
      <c r="F128" s="248">
        <v>2.7076599999999998E-4</v>
      </c>
      <c r="G128" s="248">
        <v>1.1000000000000001E-6</v>
      </c>
      <c r="H128" s="248">
        <v>0.28249800000000003</v>
      </c>
      <c r="I128" s="248">
        <v>3.4E-5</v>
      </c>
      <c r="J128" s="234">
        <f t="shared" si="26"/>
        <v>-10.149053167600181</v>
      </c>
      <c r="K128" s="234">
        <f t="shared" si="16"/>
        <v>2.4046537121841678</v>
      </c>
      <c r="L128" s="240">
        <f t="shared" si="17"/>
        <v>0.45925104823338742</v>
      </c>
      <c r="M128" s="241">
        <f t="shared" si="18"/>
        <v>1.0252012649943343</v>
      </c>
      <c r="N128" s="241">
        <f t="shared" si="19"/>
        <v>1.2349769136300082</v>
      </c>
      <c r="O128" s="249">
        <v>2.75E-2</v>
      </c>
      <c r="P128" s="249">
        <v>1.3000000000000002E-3</v>
      </c>
      <c r="Q128" s="243">
        <f t="shared" si="20"/>
        <v>0.28249786094627272</v>
      </c>
      <c r="R128" s="244">
        <f t="shared" si="21"/>
        <v>-9.5443539675110767</v>
      </c>
      <c r="S128" s="242">
        <f t="shared" si="22"/>
        <v>2.4351786681216154</v>
      </c>
      <c r="T128" s="240">
        <f t="shared" si="23"/>
        <v>1.9252322159335569</v>
      </c>
      <c r="U128" s="245">
        <f t="shared" si="24"/>
        <v>1.8684210526315789E-2</v>
      </c>
      <c r="V128" s="243">
        <f t="shared" si="25"/>
        <v>0.28250746445890351</v>
      </c>
      <c r="AP128" s="27"/>
    </row>
    <row r="129" spans="1:42" ht="16" x14ac:dyDescent="0.2">
      <c r="A129" t="s">
        <v>171</v>
      </c>
      <c r="C129" s="246">
        <v>7.5163824808852059E-2</v>
      </c>
      <c r="D129" s="250"/>
      <c r="E129" s="250"/>
      <c r="F129" s="248">
        <v>6.2211079999999999E-4</v>
      </c>
      <c r="G129" s="248">
        <v>3.4999999999999999E-6</v>
      </c>
      <c r="H129" s="248">
        <v>0.28252870000000002</v>
      </c>
      <c r="I129" s="248">
        <v>3.3000000000000003E-5</v>
      </c>
      <c r="J129" s="234">
        <f t="shared" si="26"/>
        <v>-9.0634227416584014</v>
      </c>
      <c r="K129" s="234">
        <f t="shared" si="16"/>
        <v>2.3339286030022812</v>
      </c>
      <c r="L129" s="240">
        <f t="shared" si="17"/>
        <v>0.41466782188534124</v>
      </c>
      <c r="M129" s="241">
        <f t="shared" si="18"/>
        <v>0.99216679711892952</v>
      </c>
      <c r="N129" s="241">
        <f t="shared" si="19"/>
        <v>1.2057961293787105</v>
      </c>
      <c r="O129" s="249">
        <v>2.8199999999999999E-2</v>
      </c>
      <c r="P129" s="249">
        <v>2.5000000000000001E-3</v>
      </c>
      <c r="Q129" s="243">
        <f t="shared" si="20"/>
        <v>0.28252837237615808</v>
      </c>
      <c r="R129" s="244">
        <f t="shared" si="21"/>
        <v>-8.4498017764578215</v>
      </c>
      <c r="S129" s="242">
        <f t="shared" si="22"/>
        <v>2.3926839726851084</v>
      </c>
      <c r="T129" s="240">
        <f t="shared" si="23"/>
        <v>1.8457767403858309</v>
      </c>
      <c r="U129" s="245">
        <f t="shared" si="24"/>
        <v>1.8684210526315789E-2</v>
      </c>
      <c r="V129" s="243">
        <f t="shared" si="25"/>
        <v>0.28253822040619497</v>
      </c>
      <c r="AP129" s="27"/>
    </row>
    <row r="130" spans="1:42" ht="16" x14ac:dyDescent="0.2">
      <c r="A130" t="s">
        <v>172</v>
      </c>
      <c r="C130" s="246">
        <v>0.11055167808909488</v>
      </c>
      <c r="D130" s="250"/>
      <c r="E130" s="250"/>
      <c r="F130" s="248">
        <v>1.076935E-3</v>
      </c>
      <c r="G130" s="248">
        <v>3.5999999999999998E-6</v>
      </c>
      <c r="H130" s="248">
        <v>0.28247549999999999</v>
      </c>
      <c r="I130" s="248">
        <v>3.1000000000000001E-5</v>
      </c>
      <c r="J130" s="234">
        <f t="shared" si="26"/>
        <v>-10.9447106458977</v>
      </c>
      <c r="K130" s="234">
        <f t="shared" si="16"/>
        <v>2.1924783846385063</v>
      </c>
      <c r="L130" s="240">
        <f t="shared" si="17"/>
        <v>0.50730328586972773</v>
      </c>
      <c r="M130" s="241">
        <f t="shared" si="18"/>
        <v>1.0784049444623722</v>
      </c>
      <c r="N130" s="241">
        <f t="shared" si="19"/>
        <v>1.2891009964977826</v>
      </c>
      <c r="O130" s="249">
        <v>3.0200000000000001E-2</v>
      </c>
      <c r="P130" s="249">
        <v>1E-3</v>
      </c>
      <c r="Q130" s="243">
        <f t="shared" si="20"/>
        <v>0.2824748926162155</v>
      </c>
      <c r="R130" s="244">
        <f t="shared" si="21"/>
        <v>-10.296753081998622</v>
      </c>
      <c r="S130" s="242">
        <f t="shared" si="22"/>
        <v>2.2160719927383625</v>
      </c>
      <c r="T130" s="240">
        <f t="shared" si="23"/>
        <v>1.9820601119055741</v>
      </c>
      <c r="U130" s="245">
        <f t="shared" si="24"/>
        <v>1.8684210526315789E-2</v>
      </c>
      <c r="V130" s="243">
        <f t="shared" si="25"/>
        <v>0.28248543928502134</v>
      </c>
      <c r="AP130" s="27"/>
    </row>
    <row r="131" spans="1:42" s="251" customFormat="1" ht="15" x14ac:dyDescent="0.2">
      <c r="A131" s="251" t="s">
        <v>173</v>
      </c>
      <c r="C131" s="252">
        <v>4.7383206125385303E-2</v>
      </c>
      <c r="D131" s="253"/>
      <c r="E131" s="253"/>
      <c r="F131" s="254">
        <v>4.065071E-4</v>
      </c>
      <c r="G131" s="254">
        <v>5.4000000000000002E-7</v>
      </c>
      <c r="H131" s="254">
        <v>0.28257149999999998</v>
      </c>
      <c r="I131" s="254">
        <v>3.4999999999999997E-5</v>
      </c>
      <c r="J131" s="255">
        <f t="shared" si="26"/>
        <v>-7.5499054051676406</v>
      </c>
      <c r="K131" s="255">
        <f t="shared" si="16"/>
        <v>2.4753788213660548</v>
      </c>
      <c r="L131" s="256">
        <f t="shared" si="17"/>
        <v>0.34340668944849101</v>
      </c>
      <c r="M131" s="257">
        <f t="shared" si="18"/>
        <v>0.92777123402704564</v>
      </c>
      <c r="N131" s="257">
        <f t="shared" si="19"/>
        <v>1.1442115165555127</v>
      </c>
      <c r="O131" s="258">
        <v>2.0399999999999998E-2</v>
      </c>
      <c r="P131" s="258">
        <v>3.1000000000000003E-3</v>
      </c>
      <c r="Q131" s="259">
        <f t="shared" si="20"/>
        <v>0.28257134514496601</v>
      </c>
      <c r="R131" s="260">
        <f t="shared" si="21"/>
        <v>-7.1030763500334881</v>
      </c>
      <c r="S131" s="261">
        <f t="shared" si="22"/>
        <v>2.5480883707377622</v>
      </c>
      <c r="T131" s="256">
        <f t="shared" si="23"/>
        <v>1.7416201115438306</v>
      </c>
      <c r="U131" s="262">
        <f t="shared" si="24"/>
        <v>1.8684210526315789E-2</v>
      </c>
      <c r="V131" s="259">
        <f t="shared" si="25"/>
        <v>0.28257846873305326</v>
      </c>
      <c r="W131" s="263"/>
      <c r="X131" s="263"/>
      <c r="Y131" s="263"/>
      <c r="Z131" s="263"/>
      <c r="AA131" s="263"/>
      <c r="AB131" s="263"/>
      <c r="AC131" s="263"/>
      <c r="AD131" s="263"/>
      <c r="AE131" s="263"/>
      <c r="AF131" s="263"/>
      <c r="AG131" s="263"/>
      <c r="AH131" s="263"/>
      <c r="AI131" s="263"/>
      <c r="AJ131" s="263"/>
      <c r="AK131" s="263"/>
      <c r="AL131" s="263"/>
      <c r="AM131" s="263"/>
      <c r="AN131" s="263"/>
      <c r="AO131" s="263"/>
      <c r="AP131" s="263"/>
    </row>
    <row r="132" spans="1:42" ht="16" x14ac:dyDescent="0.2">
      <c r="A132" t="s">
        <v>174</v>
      </c>
      <c r="C132" s="246">
        <v>6.2355789234784589E-2</v>
      </c>
      <c r="D132" s="250"/>
      <c r="E132" s="250"/>
      <c r="F132" s="248">
        <v>5.4528659999999996E-4</v>
      </c>
      <c r="G132" s="248">
        <v>1.5E-6</v>
      </c>
      <c r="H132" s="248">
        <v>0.28260669999999999</v>
      </c>
      <c r="I132" s="248">
        <v>3.4E-5</v>
      </c>
      <c r="J132" s="234">
        <f t="shared" si="26"/>
        <v>-6.3051434835659634</v>
      </c>
      <c r="K132" s="234">
        <f t="shared" si="16"/>
        <v>2.4046537121841678</v>
      </c>
      <c r="L132" s="240">
        <f t="shared" si="17"/>
        <v>0.28814165435097189</v>
      </c>
      <c r="M132" s="241">
        <f t="shared" si="18"/>
        <v>0.88249287812280164</v>
      </c>
      <c r="N132" s="241">
        <f t="shared" si="19"/>
        <v>1.1024589867214718</v>
      </c>
      <c r="O132" s="249">
        <v>2.597E-2</v>
      </c>
      <c r="P132" s="249">
        <v>9.6000000000000002E-4</v>
      </c>
      <c r="Q132" s="243">
        <f t="shared" si="20"/>
        <v>0.28260643554828779</v>
      </c>
      <c r="R132" s="244">
        <f t="shared" si="21"/>
        <v>-5.7385844404489461</v>
      </c>
      <c r="S132" s="242">
        <f t="shared" si="22"/>
        <v>2.4272171652759549</v>
      </c>
      <c r="T132" s="240">
        <f t="shared" si="23"/>
        <v>1.6455975077001899</v>
      </c>
      <c r="U132" s="245">
        <f t="shared" si="24"/>
        <v>1.8684210526315789E-2</v>
      </c>
      <c r="V132" s="243">
        <f t="shared" si="25"/>
        <v>0.28261550462685636</v>
      </c>
      <c r="AP132" s="27"/>
    </row>
    <row r="133" spans="1:42" ht="16" x14ac:dyDescent="0.2">
      <c r="A133" t="s">
        <v>175</v>
      </c>
      <c r="C133" s="246">
        <v>1.8202865179345513E-2</v>
      </c>
      <c r="D133" s="250"/>
      <c r="E133" s="250"/>
      <c r="F133" s="248">
        <v>1.009748E-4</v>
      </c>
      <c r="G133" s="248">
        <v>4.5999999999999999E-7</v>
      </c>
      <c r="H133" s="248">
        <v>0.28244629999999998</v>
      </c>
      <c r="I133" s="248">
        <v>3.1000000000000001E-5</v>
      </c>
      <c r="J133" s="234">
        <f t="shared" si="26"/>
        <v>-11.977297239953501</v>
      </c>
      <c r="K133" s="234">
        <f t="shared" si="16"/>
        <v>2.1924783846385063</v>
      </c>
      <c r="L133" s="240">
        <f t="shared" si="17"/>
        <v>0.53883213221331849</v>
      </c>
      <c r="M133" s="241">
        <f t="shared" si="18"/>
        <v>1.0911317339671329</v>
      </c>
      <c r="N133" s="241">
        <f t="shared" si="19"/>
        <v>1.2960377902116902</v>
      </c>
      <c r="O133" s="249">
        <v>2.3379999999999998E-2</v>
      </c>
      <c r="P133" s="249">
        <v>7.5000000000000002E-4</v>
      </c>
      <c r="Q133" s="243">
        <f t="shared" si="20"/>
        <v>0.28244625591441425</v>
      </c>
      <c r="R133" s="244">
        <f t="shared" si="21"/>
        <v>-11.460690705106247</v>
      </c>
      <c r="S133" s="242">
        <f t="shared" si="22"/>
        <v>2.2100800895202215</v>
      </c>
      <c r="T133" s="240">
        <f t="shared" si="23"/>
        <v>2.0619910488827147</v>
      </c>
      <c r="U133" s="245">
        <f t="shared" si="24"/>
        <v>1.8684210526315789E-2</v>
      </c>
      <c r="V133" s="243">
        <f t="shared" si="25"/>
        <v>0.28245442033220758</v>
      </c>
      <c r="AP133" s="27"/>
    </row>
    <row r="134" spans="1:42" ht="16" x14ac:dyDescent="0.2">
      <c r="A134" t="s">
        <v>176</v>
      </c>
      <c r="C134" s="246">
        <v>0.1032373884436657</v>
      </c>
      <c r="D134" s="250"/>
      <c r="E134" s="250"/>
      <c r="F134" s="248">
        <v>9.3872689999999995E-4</v>
      </c>
      <c r="G134" s="248">
        <v>7.9999999999999996E-7</v>
      </c>
      <c r="H134" s="248">
        <v>0.28189429999999999</v>
      </c>
      <c r="I134" s="248">
        <v>4.3000000000000002E-5</v>
      </c>
      <c r="J134" s="234">
        <f t="shared" si="26"/>
        <v>-31.497427374154288</v>
      </c>
      <c r="K134" s="234">
        <f t="shared" si="16"/>
        <v>3.0411796948211536</v>
      </c>
      <c r="L134" s="240">
        <f t="shared" si="17"/>
        <v>1.4411180274307465</v>
      </c>
      <c r="M134" s="241">
        <f t="shared" si="18"/>
        <v>1.8771784556205731</v>
      </c>
      <c r="N134" s="241">
        <f t="shared" si="19"/>
        <v>2.0380349799498223</v>
      </c>
      <c r="O134" s="249">
        <v>1.482</v>
      </c>
      <c r="P134" s="249">
        <v>7.7999999999999996E-3</v>
      </c>
      <c r="Q134" s="243">
        <f t="shared" si="20"/>
        <v>0.28186796375388651</v>
      </c>
      <c r="R134" s="244">
        <f t="shared" si="21"/>
        <v>0.90906018199499172</v>
      </c>
      <c r="S134" s="242">
        <f t="shared" si="22"/>
        <v>3.2256823741806615</v>
      </c>
      <c r="T134" s="240">
        <f t="shared" si="23"/>
        <v>2.2209438334071829</v>
      </c>
      <c r="U134" s="245">
        <f t="shared" si="24"/>
        <v>1.8684210526315789E-2</v>
      </c>
      <c r="V134" s="243">
        <f t="shared" si="25"/>
        <v>0.28239259749168877</v>
      </c>
      <c r="AP134" s="27"/>
    </row>
    <row r="135" spans="1:42" s="251" customFormat="1" ht="15" x14ac:dyDescent="0.2">
      <c r="A135" s="251" t="s">
        <v>177</v>
      </c>
      <c r="C135" s="252">
        <v>5.3357787867212493E-2</v>
      </c>
      <c r="D135" s="253"/>
      <c r="E135" s="253"/>
      <c r="F135" s="254">
        <v>3.9437700000000001E-4</v>
      </c>
      <c r="G135" s="254">
        <v>1.3999999999999999E-6</v>
      </c>
      <c r="H135" s="254">
        <v>0.2824275</v>
      </c>
      <c r="I135" s="254">
        <v>3.6000000000000001E-5</v>
      </c>
      <c r="J135" s="255">
        <f t="shared" si="26"/>
        <v>-12.642113266262728</v>
      </c>
      <c r="K135" s="255">
        <f t="shared" si="16"/>
        <v>2.5461039305479427</v>
      </c>
      <c r="L135" s="256">
        <f t="shared" si="17"/>
        <v>0.57357968019591143</v>
      </c>
      <c r="M135" s="257">
        <f t="shared" si="18"/>
        <v>1.1251808033154456</v>
      </c>
      <c r="N135" s="257">
        <f t="shared" si="19"/>
        <v>1.3294855802372592</v>
      </c>
      <c r="O135" s="258">
        <v>4.3700000000000003E-2</v>
      </c>
      <c r="P135" s="258">
        <v>7.6E-3</v>
      </c>
      <c r="Q135" s="259">
        <f t="shared" si="20"/>
        <v>0.28242717810479168</v>
      </c>
      <c r="R135" s="260">
        <f t="shared" si="21"/>
        <v>-11.684821330648631</v>
      </c>
      <c r="S135" s="261">
        <f t="shared" si="22"/>
        <v>2.7244047557344864</v>
      </c>
      <c r="T135" s="256">
        <f t="shared" si="23"/>
        <v>2.0928273050191812</v>
      </c>
      <c r="U135" s="262">
        <f t="shared" si="24"/>
        <v>1.8684210526315789E-2</v>
      </c>
      <c r="V135" s="259">
        <f t="shared" si="25"/>
        <v>0.28244244126769202</v>
      </c>
      <c r="W135" s="263"/>
      <c r="X135" s="263"/>
      <c r="Y135" s="263"/>
      <c r="Z135" s="263"/>
      <c r="AA135" s="263"/>
      <c r="AB135" s="263"/>
      <c r="AC135" s="263"/>
      <c r="AD135" s="263"/>
      <c r="AE135" s="263"/>
      <c r="AF135" s="263"/>
      <c r="AG135" s="263"/>
      <c r="AH135" s="263"/>
      <c r="AI135" s="263"/>
      <c r="AJ135" s="263"/>
      <c r="AK135" s="263"/>
      <c r="AL135" s="263"/>
      <c r="AM135" s="263"/>
      <c r="AN135" s="263"/>
      <c r="AO135" s="263"/>
      <c r="AP135" s="263"/>
    </row>
    <row r="136" spans="1:42" ht="16" x14ac:dyDescent="0.2">
      <c r="A136" t="s">
        <v>178</v>
      </c>
      <c r="C136" s="246">
        <v>1.3411940799163526E-2</v>
      </c>
      <c r="D136" s="250"/>
      <c r="E136" s="250"/>
      <c r="F136" s="248">
        <v>4.0535399999999998E-5</v>
      </c>
      <c r="G136" s="248">
        <v>7.4000000000000001E-7</v>
      </c>
      <c r="H136" s="248">
        <v>0.28231650000000003</v>
      </c>
      <c r="I136" s="248">
        <v>3.6000000000000001E-5</v>
      </c>
      <c r="J136" s="234">
        <f t="shared" si="26"/>
        <v>-16.567356825856493</v>
      </c>
      <c r="K136" s="234">
        <f t="shared" si="16"/>
        <v>2.5461039305479427</v>
      </c>
      <c r="L136" s="240">
        <f t="shared" si="17"/>
        <v>0.74257000812107443</v>
      </c>
      <c r="M136" s="241">
        <f t="shared" si="18"/>
        <v>1.2655172046628442</v>
      </c>
      <c r="N136" s="241">
        <f t="shared" si="19"/>
        <v>1.4595782307391356</v>
      </c>
      <c r="O136" s="249">
        <v>3.3600000000000005E-2</v>
      </c>
      <c r="P136" s="249">
        <v>5.0000000000000001E-3</v>
      </c>
      <c r="Q136" s="243">
        <f t="shared" si="20"/>
        <v>0.28231647456367975</v>
      </c>
      <c r="R136" s="244">
        <f t="shared" si="21"/>
        <v>-15.823841577571329</v>
      </c>
      <c r="S136" s="242">
        <f t="shared" si="22"/>
        <v>2.6633867746598172</v>
      </c>
      <c r="T136" s="240">
        <f t="shared" si="23"/>
        <v>2.385993260382786</v>
      </c>
      <c r="U136" s="245">
        <f t="shared" si="24"/>
        <v>1.8684210526315789E-2</v>
      </c>
      <c r="V136" s="243">
        <f t="shared" si="25"/>
        <v>0.28232820897826449</v>
      </c>
      <c r="AP136" s="27"/>
    </row>
    <row r="137" spans="1:42" s="251" customFormat="1" ht="15" x14ac:dyDescent="0.2">
      <c r="A137" s="251" t="s">
        <v>179</v>
      </c>
      <c r="C137" s="252">
        <v>0.14448352273882362</v>
      </c>
      <c r="D137" s="253"/>
      <c r="E137" s="253"/>
      <c r="F137" s="254">
        <v>1.7908329999999999E-3</v>
      </c>
      <c r="G137" s="254">
        <v>7.9999999999999996E-6</v>
      </c>
      <c r="H137" s="254">
        <v>0.2821475</v>
      </c>
      <c r="I137" s="254">
        <v>8.7999999999999998E-5</v>
      </c>
      <c r="J137" s="255">
        <f t="shared" si="26"/>
        <v>-22.543628551727036</v>
      </c>
      <c r="K137" s="255">
        <f t="shared" si="16"/>
        <v>6.2238096080060821</v>
      </c>
      <c r="L137" s="256">
        <f t="shared" si="17"/>
        <v>1.062841870796557</v>
      </c>
      <c r="M137" s="257">
        <f t="shared" si="18"/>
        <v>1.5637857260207435</v>
      </c>
      <c r="N137" s="257">
        <f t="shared" si="19"/>
        <v>1.7477359533125503</v>
      </c>
      <c r="O137" s="258">
        <v>1.631</v>
      </c>
      <c r="P137" s="258">
        <v>1.29E-2</v>
      </c>
      <c r="Q137" s="259">
        <f t="shared" si="20"/>
        <v>0.28209212898975494</v>
      </c>
      <c r="R137" s="260">
        <f t="shared" si="21"/>
        <v>12.280984912307336</v>
      </c>
      <c r="S137" s="261">
        <f t="shared" si="22"/>
        <v>6.5438731884623493</v>
      </c>
      <c r="T137" s="256">
        <f t="shared" si="23"/>
        <v>1.5031697398592083</v>
      </c>
      <c r="U137" s="262">
        <f t="shared" si="24"/>
        <v>1.8684210526315789E-2</v>
      </c>
      <c r="V137" s="259">
        <f t="shared" si="25"/>
        <v>0.2826703168451174</v>
      </c>
      <c r="W137" s="263"/>
      <c r="X137" s="263"/>
      <c r="Y137" s="263"/>
      <c r="Z137" s="263"/>
      <c r="AA137" s="263"/>
      <c r="AB137" s="263"/>
      <c r="AC137" s="263"/>
      <c r="AD137" s="263"/>
      <c r="AE137" s="263"/>
      <c r="AF137" s="263"/>
      <c r="AG137" s="263"/>
      <c r="AH137" s="263"/>
      <c r="AI137" s="263"/>
      <c r="AJ137" s="263"/>
      <c r="AK137" s="263"/>
      <c r="AL137" s="263"/>
      <c r="AM137" s="263"/>
      <c r="AN137" s="263"/>
      <c r="AO137" s="263"/>
      <c r="AP137" s="263"/>
    </row>
    <row r="138" spans="1:42" ht="16" x14ac:dyDescent="0.2">
      <c r="A138" t="s">
        <v>180</v>
      </c>
      <c r="C138" s="246">
        <v>5.9678628976604801E-2</v>
      </c>
      <c r="D138" s="250"/>
      <c r="E138" s="250"/>
      <c r="F138" s="248">
        <v>5.3268640000000002E-4</v>
      </c>
      <c r="G138" s="248">
        <v>1.8E-5</v>
      </c>
      <c r="H138" s="248">
        <v>0.28264</v>
      </c>
      <c r="I138" s="248">
        <v>3.4999999999999997E-5</v>
      </c>
      <c r="J138" s="234">
        <f t="shared" si="26"/>
        <v>-5.1275704156870496</v>
      </c>
      <c r="K138" s="234">
        <f t="shared" si="16"/>
        <v>2.4753788213660548</v>
      </c>
      <c r="L138" s="240">
        <f t="shared" si="17"/>
        <v>0.23435564496558964</v>
      </c>
      <c r="M138" s="241">
        <f t="shared" si="18"/>
        <v>0.83617605414768914</v>
      </c>
      <c r="N138" s="241">
        <f t="shared" si="19"/>
        <v>1.0589239173799816</v>
      </c>
      <c r="O138" s="249">
        <v>1.5100000000000001E-2</v>
      </c>
      <c r="P138" s="249">
        <v>1.3000000000000002E-3</v>
      </c>
      <c r="Q138" s="243">
        <f t="shared" si="20"/>
        <v>0.28263984980547796</v>
      </c>
      <c r="R138" s="244">
        <f t="shared" si="21"/>
        <v>-4.7980265398950284</v>
      </c>
      <c r="S138" s="242">
        <f t="shared" si="22"/>
        <v>2.5062227789763574</v>
      </c>
      <c r="T138" s="240">
        <f t="shared" si="23"/>
        <v>1.5686837323790919</v>
      </c>
      <c r="U138" s="245">
        <f t="shared" si="24"/>
        <v>1.8684210526315789E-2</v>
      </c>
      <c r="V138" s="243">
        <f t="shared" si="25"/>
        <v>0.28264512239655959</v>
      </c>
      <c r="AP138" s="27"/>
    </row>
    <row r="139" spans="1:42" s="251" customFormat="1" ht="15" x14ac:dyDescent="0.2">
      <c r="A139" s="251" t="s">
        <v>181</v>
      </c>
      <c r="C139" s="252">
        <v>5.6580141495479908E-2</v>
      </c>
      <c r="D139" s="253"/>
      <c r="E139" s="253"/>
      <c r="F139" s="254">
        <v>4.3258720000000002E-4</v>
      </c>
      <c r="G139" s="254">
        <v>8.9999999999999996E-7</v>
      </c>
      <c r="H139" s="254">
        <v>0.28240270000000001</v>
      </c>
      <c r="I139" s="254">
        <v>3.6000000000000001E-5</v>
      </c>
      <c r="J139" s="255">
        <f t="shared" si="26"/>
        <v>-13.51910462011783</v>
      </c>
      <c r="K139" s="255">
        <f t="shared" si="16"/>
        <v>2.5461039305479427</v>
      </c>
      <c r="L139" s="256">
        <f t="shared" si="17"/>
        <v>0.61384469240035089</v>
      </c>
      <c r="M139" s="257">
        <f t="shared" si="18"/>
        <v>1.1603017499049098</v>
      </c>
      <c r="N139" s="257">
        <f t="shared" si="19"/>
        <v>1.3626534199867495</v>
      </c>
      <c r="O139" s="258">
        <v>3.0700000000000002E-2</v>
      </c>
      <c r="P139" s="258">
        <v>7.7000000000000002E-3</v>
      </c>
      <c r="Q139" s="259">
        <f t="shared" si="20"/>
        <v>0.28240245198335623</v>
      </c>
      <c r="R139" s="260">
        <f t="shared" si="21"/>
        <v>-12.847526123390685</v>
      </c>
      <c r="S139" s="261">
        <f t="shared" si="22"/>
        <v>2.7267054271880973</v>
      </c>
      <c r="T139" s="256">
        <f t="shared" si="23"/>
        <v>2.1680936603821457</v>
      </c>
      <c r="U139" s="262">
        <f t="shared" si="24"/>
        <v>1.8684210526315789E-2</v>
      </c>
      <c r="V139" s="259">
        <f t="shared" si="25"/>
        <v>0.28241317331593047</v>
      </c>
      <c r="W139" s="263"/>
      <c r="X139" s="263"/>
      <c r="Y139" s="263"/>
      <c r="Z139" s="263"/>
      <c r="AA139" s="263"/>
      <c r="AB139" s="263"/>
      <c r="AC139" s="263"/>
      <c r="AD139" s="263"/>
      <c r="AE139" s="263"/>
      <c r="AF139" s="263"/>
      <c r="AG139" s="263"/>
      <c r="AH139" s="263"/>
      <c r="AI139" s="263"/>
      <c r="AJ139" s="263"/>
      <c r="AK139" s="263"/>
      <c r="AL139" s="263"/>
      <c r="AM139" s="263"/>
      <c r="AN139" s="263"/>
      <c r="AO139" s="263"/>
      <c r="AP139" s="263"/>
    </row>
    <row r="140" spans="1:42" s="251" customFormat="1" ht="15" x14ac:dyDescent="0.2">
      <c r="A140" s="251" t="s">
        <v>182</v>
      </c>
      <c r="C140" s="252">
        <v>5.3632346282469705E-2</v>
      </c>
      <c r="D140" s="253"/>
      <c r="E140" s="253"/>
      <c r="F140" s="254">
        <v>4.4039529999999999E-4</v>
      </c>
      <c r="G140" s="254">
        <v>6.1999999999999999E-6</v>
      </c>
      <c r="H140" s="254">
        <v>0.2824333</v>
      </c>
      <c r="I140" s="254">
        <v>4.1E-5</v>
      </c>
      <c r="J140" s="255">
        <f t="shared" si="26"/>
        <v>-12.437010449635247</v>
      </c>
      <c r="K140" s="255">
        <f t="shared" si="16"/>
        <v>2.8997294764573791</v>
      </c>
      <c r="L140" s="256">
        <f t="shared" si="17"/>
        <v>0.56510194048462303</v>
      </c>
      <c r="M140" s="257">
        <f t="shared" si="18"/>
        <v>1.1185629408173379</v>
      </c>
      <c r="N140" s="257">
        <f t="shared" si="19"/>
        <v>1.3235035192529754</v>
      </c>
      <c r="O140" s="258">
        <v>3.2000000000000001E-2</v>
      </c>
      <c r="P140" s="258">
        <v>1.7000000000000001E-2</v>
      </c>
      <c r="Q140" s="259">
        <f t="shared" si="20"/>
        <v>0.28243303681162019</v>
      </c>
      <c r="R140" s="260">
        <f t="shared" si="21"/>
        <v>-11.737071439537061</v>
      </c>
      <c r="S140" s="261">
        <f t="shared" si="22"/>
        <v>3.298641548197244</v>
      </c>
      <c r="T140" s="256">
        <f t="shared" si="23"/>
        <v>2.0882695266148374</v>
      </c>
      <c r="U140" s="262">
        <f t="shared" si="24"/>
        <v>1.8684210526315789E-2</v>
      </c>
      <c r="V140" s="259">
        <f t="shared" si="25"/>
        <v>0.28244421227762301</v>
      </c>
      <c r="W140" s="263"/>
      <c r="X140" s="263"/>
      <c r="Y140" s="263"/>
      <c r="Z140" s="263"/>
      <c r="AA140" s="263"/>
      <c r="AB140" s="263"/>
      <c r="AC140" s="263"/>
      <c r="AD140" s="263"/>
      <c r="AE140" s="263"/>
      <c r="AF140" s="263"/>
      <c r="AG140" s="263"/>
      <c r="AH140" s="263"/>
      <c r="AI140" s="263"/>
      <c r="AJ140" s="263"/>
      <c r="AK140" s="263"/>
      <c r="AL140" s="263"/>
      <c r="AM140" s="263"/>
      <c r="AN140" s="263"/>
      <c r="AO140" s="263"/>
      <c r="AP140" s="263"/>
    </row>
    <row r="141" spans="1:42" x14ac:dyDescent="0.15">
      <c r="A141" s="269"/>
      <c r="C141" s="246"/>
      <c r="D141" s="250"/>
      <c r="E141" s="250"/>
      <c r="F141" s="270"/>
      <c r="G141" s="270"/>
      <c r="H141" s="270"/>
      <c r="I141" s="270"/>
      <c r="J141" s="234"/>
      <c r="K141" s="234"/>
      <c r="L141" s="240"/>
      <c r="M141" s="241"/>
      <c r="N141" s="241"/>
      <c r="O141" s="271"/>
      <c r="P141" s="272"/>
      <c r="Q141" s="243"/>
      <c r="R141" s="244"/>
      <c r="S141" s="242"/>
      <c r="T141" s="240"/>
      <c r="U141" s="245"/>
      <c r="V141" s="243"/>
      <c r="AP141" s="27"/>
    </row>
    <row r="142" spans="1:42" ht="15" x14ac:dyDescent="0.2">
      <c r="A142" s="265" t="s">
        <v>183</v>
      </c>
      <c r="C142" s="246"/>
      <c r="D142" s="250"/>
      <c r="E142" s="250"/>
      <c r="F142" s="248"/>
      <c r="G142" s="248"/>
      <c r="H142" s="248"/>
      <c r="I142" s="248"/>
      <c r="J142" s="234"/>
      <c r="K142" s="234"/>
      <c r="L142" s="240"/>
      <c r="M142" s="241"/>
      <c r="N142" s="241"/>
      <c r="O142" s="249"/>
      <c r="P142" s="249"/>
      <c r="Q142" s="243"/>
      <c r="R142" s="244"/>
      <c r="S142" s="242"/>
      <c r="T142" s="240"/>
      <c r="U142" s="245"/>
      <c r="V142" s="243"/>
      <c r="AP142" s="27"/>
    </row>
    <row r="143" spans="1:42" ht="16" x14ac:dyDescent="0.2">
      <c r="A143" t="s">
        <v>184</v>
      </c>
      <c r="C143" s="246">
        <v>0.13517952317429754</v>
      </c>
      <c r="D143" s="250"/>
      <c r="E143" s="250"/>
      <c r="F143" s="248">
        <v>1.1901870000000001E-3</v>
      </c>
      <c r="G143" s="248">
        <v>4.3000000000000003E-6</v>
      </c>
      <c r="H143" s="248">
        <v>0.28248649999999997</v>
      </c>
      <c r="I143" s="248">
        <v>4.3999999999999999E-5</v>
      </c>
      <c r="J143" s="234">
        <f t="shared" ref="J143:J206" si="27">(H143-$H$11)/$H$11*10000</f>
        <v>-10.555722545397913</v>
      </c>
      <c r="K143" s="234">
        <f t="shared" ref="K143:K206" si="28">2*(I143/H$11)*10^4</f>
        <v>3.111904804003041</v>
      </c>
      <c r="L143" s="240">
        <f t="shared" ref="L143:L206" si="29">(0.53562*(10^6)*LN((H143-$H$11)/(F143-$F$11)+1))/10000</f>
        <v>0.49105740505111817</v>
      </c>
      <c r="M143" s="241">
        <f t="shared" ref="M143:M206" si="30">(0.53562*(10^6)*LN((H143-$H$5)/(F143-$F$5)+1))/10000</f>
        <v>1.0662219489337748</v>
      </c>
      <c r="N143" s="241">
        <f t="shared" ref="N143:N206" si="31">(0.53562*(10^6)*LN((H143-$H$6)/(F143-$F$6)+1))/10000</f>
        <v>1.2782753900927988</v>
      </c>
      <c r="O143" s="249">
        <v>3.2600000000000004E-2</v>
      </c>
      <c r="P143" s="249">
        <v>1.3000000000000002E-3</v>
      </c>
      <c r="Q143" s="243">
        <f t="shared" si="20"/>
        <v>0.28248577538170971</v>
      </c>
      <c r="R143" s="244">
        <f t="shared" si="21"/>
        <v>-9.858662581739841</v>
      </c>
      <c r="S143" s="242">
        <f t="shared" si="22"/>
        <v>3.1425749727078549</v>
      </c>
      <c r="T143" s="240">
        <f t="shared" si="23"/>
        <v>1.9518254395630992</v>
      </c>
      <c r="U143" s="245">
        <f t="shared" si="24"/>
        <v>1.8684210526315789E-2</v>
      </c>
      <c r="V143" s="243">
        <f t="shared" si="25"/>
        <v>0.28249716045147405</v>
      </c>
      <c r="AP143" s="27"/>
    </row>
    <row r="144" spans="1:42" ht="16" x14ac:dyDescent="0.2">
      <c r="A144" t="s">
        <v>185</v>
      </c>
      <c r="C144" s="246">
        <v>5.6426411990085718E-2</v>
      </c>
      <c r="D144" s="250"/>
      <c r="E144" s="250"/>
      <c r="F144" s="248">
        <v>5.1811939999999996E-4</v>
      </c>
      <c r="G144" s="248">
        <v>2.3999999999999999E-6</v>
      </c>
      <c r="H144" s="248">
        <v>0.28252310000000003</v>
      </c>
      <c r="I144" s="248">
        <v>4.0000000000000003E-5</v>
      </c>
      <c r="J144" s="234">
        <f t="shared" si="27"/>
        <v>-9.2614530473674908</v>
      </c>
      <c r="K144" s="234">
        <f t="shared" si="28"/>
        <v>2.8290043672754921</v>
      </c>
      <c r="L144" s="240">
        <f t="shared" si="29"/>
        <v>0.42236570134247647</v>
      </c>
      <c r="M144" s="241">
        <f t="shared" si="30"/>
        <v>0.99720511246491039</v>
      </c>
      <c r="N144" s="241">
        <f t="shared" si="31"/>
        <v>1.2099775670038866</v>
      </c>
      <c r="O144" s="249">
        <v>2.8579999999999998E-2</v>
      </c>
      <c r="P144" s="249">
        <v>8.7000000000000001E-4</v>
      </c>
      <c r="Q144" s="243">
        <f t="shared" si="20"/>
        <v>0.28252282346362301</v>
      </c>
      <c r="R144" s="244">
        <f t="shared" si="21"/>
        <v>-8.6376103917318314</v>
      </c>
      <c r="S144" s="242">
        <f t="shared" si="22"/>
        <v>2.8494964686585549</v>
      </c>
      <c r="T144" s="240">
        <f t="shared" si="23"/>
        <v>1.8597775344058116</v>
      </c>
      <c r="U144" s="245">
        <f t="shared" si="24"/>
        <v>1.8684210526315789E-2</v>
      </c>
      <c r="V144" s="243">
        <f t="shared" si="25"/>
        <v>0.28253280423301858</v>
      </c>
      <c r="AP144" s="27"/>
    </row>
    <row r="145" spans="1:42" ht="16" x14ac:dyDescent="0.2">
      <c r="A145" t="s">
        <v>186</v>
      </c>
      <c r="C145" s="246">
        <v>7.3278034980690784E-2</v>
      </c>
      <c r="D145" s="250"/>
      <c r="E145" s="250"/>
      <c r="F145" s="248">
        <v>6.1570169999999999E-4</v>
      </c>
      <c r="G145" s="248">
        <v>7.8999999999999995E-7</v>
      </c>
      <c r="H145" s="248">
        <v>0.28255200000000003</v>
      </c>
      <c r="I145" s="248">
        <v>3.8000000000000002E-5</v>
      </c>
      <c r="J145" s="234">
        <f t="shared" si="27"/>
        <v>-8.2394752196892771</v>
      </c>
      <c r="K145" s="234">
        <f t="shared" si="28"/>
        <v>2.6875541489117172</v>
      </c>
      <c r="L145" s="240">
        <f t="shared" si="29"/>
        <v>0.37703010718990487</v>
      </c>
      <c r="M145" s="241">
        <f t="shared" si="30"/>
        <v>0.95979569626902195</v>
      </c>
      <c r="N145" s="241">
        <f t="shared" si="31"/>
        <v>1.1753831500937235</v>
      </c>
      <c r="O145" s="249">
        <v>2.9899999999999999E-2</v>
      </c>
      <c r="P145" s="249">
        <v>1.4E-3</v>
      </c>
      <c r="Q145" s="243">
        <f t="shared" si="20"/>
        <v>0.28255165619904132</v>
      </c>
      <c r="R145" s="244">
        <f t="shared" si="21"/>
        <v>-7.5886689059878609</v>
      </c>
      <c r="S145" s="242">
        <f t="shared" si="22"/>
        <v>2.720415349751407</v>
      </c>
      <c r="T145" s="240">
        <f t="shared" si="23"/>
        <v>1.7840093695218859</v>
      </c>
      <c r="U145" s="245">
        <f t="shared" si="24"/>
        <v>1.8684210526315789E-2</v>
      </c>
      <c r="V145" s="243">
        <f t="shared" si="25"/>
        <v>0.28256209807036875</v>
      </c>
      <c r="AP145" s="27"/>
    </row>
    <row r="146" spans="1:42" ht="16" x14ac:dyDescent="0.2">
      <c r="A146" t="s">
        <v>186</v>
      </c>
      <c r="C146" s="246">
        <v>8.7967770513858526E-2</v>
      </c>
      <c r="D146" s="250"/>
      <c r="E146" s="250"/>
      <c r="F146" s="248">
        <v>7.429232E-4</v>
      </c>
      <c r="G146" s="248">
        <v>7.4000000000000001E-7</v>
      </c>
      <c r="H146" s="248">
        <v>0.2825357</v>
      </c>
      <c r="I146" s="248">
        <v>3.6999999999999998E-5</v>
      </c>
      <c r="J146" s="234">
        <f t="shared" si="27"/>
        <v>-8.8158848595225301</v>
      </c>
      <c r="K146" s="234">
        <f t="shared" si="28"/>
        <v>2.6168290397298302</v>
      </c>
      <c r="L146" s="240">
        <f t="shared" si="29"/>
        <v>0.40486267616818195</v>
      </c>
      <c r="M146" s="241">
        <f t="shared" si="30"/>
        <v>0.98559299524582911</v>
      </c>
      <c r="N146" s="241">
        <f t="shared" si="31"/>
        <v>1.2002678558005397</v>
      </c>
      <c r="O146" s="249">
        <v>3.1399999999999997E-2</v>
      </c>
      <c r="P146" s="249">
        <v>1.5E-3</v>
      </c>
      <c r="Q146" s="243">
        <f t="shared" si="20"/>
        <v>0.28253526434250209</v>
      </c>
      <c r="R146" s="244">
        <f t="shared" si="21"/>
        <v>-8.1350960875503642</v>
      </c>
      <c r="S146" s="242">
        <f t="shared" si="22"/>
        <v>2.6520347325581093</v>
      </c>
      <c r="T146" s="240">
        <f t="shared" si="23"/>
        <v>1.8250647147882746</v>
      </c>
      <c r="U146" s="245">
        <f t="shared" si="24"/>
        <v>1.8684210526315789E-2</v>
      </c>
      <c r="V146" s="243">
        <f t="shared" si="25"/>
        <v>0.2825462302070913</v>
      </c>
      <c r="AP146" s="27"/>
    </row>
    <row r="147" spans="1:42" s="251" customFormat="1" ht="15" x14ac:dyDescent="0.2">
      <c r="A147" s="251" t="s">
        <v>187</v>
      </c>
      <c r="C147" s="252">
        <v>8.4381638550263136E-2</v>
      </c>
      <c r="D147" s="253"/>
      <c r="E147" s="253"/>
      <c r="F147" s="254">
        <v>7.134884E-4</v>
      </c>
      <c r="G147" s="254">
        <v>4.1999999999999996E-6</v>
      </c>
      <c r="H147" s="254">
        <v>0.28254859999999998</v>
      </c>
      <c r="I147" s="254">
        <v>4.5000000000000003E-5</v>
      </c>
      <c r="J147" s="255">
        <f t="shared" si="27"/>
        <v>-8.3597079052999792</v>
      </c>
      <c r="K147" s="255">
        <f t="shared" si="28"/>
        <v>3.1826299131849289</v>
      </c>
      <c r="L147" s="256">
        <f t="shared" si="29"/>
        <v>0.38364555604580669</v>
      </c>
      <c r="M147" s="257">
        <f t="shared" si="30"/>
        <v>0.96695913670375044</v>
      </c>
      <c r="N147" s="257">
        <f t="shared" si="31"/>
        <v>1.1826268629918917</v>
      </c>
      <c r="O147" s="258">
        <v>2.4100000000000003E-2</v>
      </c>
      <c r="P147" s="258">
        <v>7.4000000000000003E-3</v>
      </c>
      <c r="Q147" s="259">
        <f t="shared" si="20"/>
        <v>0.28254827889580036</v>
      </c>
      <c r="R147" s="260">
        <f t="shared" si="21"/>
        <v>-7.8367428865133704</v>
      </c>
      <c r="S147" s="261">
        <f t="shared" si="22"/>
        <v>3.3562936051213392</v>
      </c>
      <c r="T147" s="256">
        <f t="shared" si="23"/>
        <v>1.7979929339646177</v>
      </c>
      <c r="U147" s="262">
        <f t="shared" si="24"/>
        <v>1.8684210526315789E-2</v>
      </c>
      <c r="V147" s="259">
        <f t="shared" si="25"/>
        <v>0.28255669479791334</v>
      </c>
      <c r="W147" s="263"/>
      <c r="X147" s="263"/>
      <c r="Y147" s="263"/>
      <c r="Z147" s="263"/>
      <c r="AA147" s="263"/>
      <c r="AB147" s="263"/>
      <c r="AC147" s="263"/>
      <c r="AD147" s="263"/>
      <c r="AE147" s="263"/>
      <c r="AF147" s="263"/>
      <c r="AG147" s="263"/>
      <c r="AH147" s="263"/>
      <c r="AI147" s="263"/>
      <c r="AJ147" s="263"/>
      <c r="AK147" s="263"/>
      <c r="AL147" s="263"/>
      <c r="AM147" s="263"/>
      <c r="AN147" s="263"/>
      <c r="AO147" s="263"/>
      <c r="AP147" s="263"/>
    </row>
    <row r="148" spans="1:42" ht="16" x14ac:dyDescent="0.2">
      <c r="A148" t="s">
        <v>188</v>
      </c>
      <c r="C148" s="246">
        <v>6.0927981925877395E-2</v>
      </c>
      <c r="D148" s="250"/>
      <c r="E148" s="250"/>
      <c r="F148" s="248">
        <v>5.1681009999999996E-4</v>
      </c>
      <c r="G148" s="248">
        <v>1.3999999999999999E-6</v>
      </c>
      <c r="H148" s="248">
        <v>0.28250819999999999</v>
      </c>
      <c r="I148" s="248">
        <v>4.0000000000000003E-5</v>
      </c>
      <c r="J148" s="234">
        <f t="shared" si="27"/>
        <v>-9.7883551107739599</v>
      </c>
      <c r="K148" s="234">
        <f t="shared" si="28"/>
        <v>2.8290043672754921</v>
      </c>
      <c r="L148" s="240">
        <f t="shared" si="29"/>
        <v>0.44627747844218718</v>
      </c>
      <c r="M148" s="241">
        <f t="shared" si="30"/>
        <v>1.01770067817804</v>
      </c>
      <c r="N148" s="241">
        <f t="shared" si="31"/>
        <v>1.2292088312309637</v>
      </c>
      <c r="O148" s="249">
        <v>2.9700000000000001E-2</v>
      </c>
      <c r="P148" s="249">
        <v>1.6000000000000001E-3</v>
      </c>
      <c r="Q148" s="243">
        <f t="shared" si="20"/>
        <v>0.28250791334985009</v>
      </c>
      <c r="R148" s="244">
        <f t="shared" si="21"/>
        <v>-9.1400658112816835</v>
      </c>
      <c r="S148" s="242">
        <f t="shared" si="22"/>
        <v>2.8665792899241431</v>
      </c>
      <c r="T148" s="240">
        <f t="shared" si="23"/>
        <v>1.8972907491171886</v>
      </c>
      <c r="U148" s="245">
        <f t="shared" si="24"/>
        <v>1.8684210526315789E-2</v>
      </c>
      <c r="V148" s="243">
        <f t="shared" si="25"/>
        <v>0.28251828535651802</v>
      </c>
      <c r="AP148" s="27"/>
    </row>
    <row r="149" spans="1:42" ht="16" x14ac:dyDescent="0.2">
      <c r="A149" t="s">
        <v>189</v>
      </c>
      <c r="C149" s="246">
        <v>7.0850467216002647E-2</v>
      </c>
      <c r="D149" s="250"/>
      <c r="E149" s="250"/>
      <c r="F149" s="248">
        <v>6.1278129999999995E-4</v>
      </c>
      <c r="G149" s="248">
        <v>1.5E-6</v>
      </c>
      <c r="H149" s="248">
        <v>0.28246870000000002</v>
      </c>
      <c r="I149" s="248">
        <v>4.6E-5</v>
      </c>
      <c r="J149" s="234">
        <f t="shared" si="27"/>
        <v>-11.185176017115179</v>
      </c>
      <c r="K149" s="234">
        <f t="shared" si="28"/>
        <v>3.2533550223668155</v>
      </c>
      <c r="L149" s="240">
        <f t="shared" si="29"/>
        <v>0.51113593942712077</v>
      </c>
      <c r="M149" s="241">
        <f t="shared" si="30"/>
        <v>1.0747632117377701</v>
      </c>
      <c r="N149" s="241">
        <f t="shared" si="31"/>
        <v>1.2832661999791906</v>
      </c>
      <c r="O149" s="249">
        <v>2.47E-2</v>
      </c>
      <c r="P149" s="249">
        <v>1.6999999999999999E-3</v>
      </c>
      <c r="Q149" s="243">
        <f t="shared" si="20"/>
        <v>0.28246841735134975</v>
      </c>
      <c r="R149" s="244">
        <f t="shared" si="21"/>
        <v>-10.647699525641041</v>
      </c>
      <c r="S149" s="242">
        <f t="shared" si="22"/>
        <v>3.2932689585508093</v>
      </c>
      <c r="T149" s="240">
        <f t="shared" si="23"/>
        <v>2.0037082351849209</v>
      </c>
      <c r="U149" s="245">
        <f t="shared" si="24"/>
        <v>1.8684210526315789E-2</v>
      </c>
      <c r="V149" s="243">
        <f t="shared" si="25"/>
        <v>0.28247704282631148</v>
      </c>
      <c r="AP149" s="27"/>
    </row>
    <row r="150" spans="1:42" ht="16" x14ac:dyDescent="0.2">
      <c r="A150" t="s">
        <v>190</v>
      </c>
      <c r="C150" s="246">
        <v>0.12357734533851206</v>
      </c>
      <c r="D150" s="250"/>
      <c r="E150" s="250"/>
      <c r="F150" s="248">
        <v>1.0992879999999999E-3</v>
      </c>
      <c r="G150" s="248">
        <v>7.8000000000000005E-7</v>
      </c>
      <c r="H150" s="248">
        <v>0.28235179999999999</v>
      </c>
      <c r="I150" s="248">
        <v>4.0000000000000003E-5</v>
      </c>
      <c r="J150" s="234">
        <f t="shared" si="27"/>
        <v>-15.319058648797585</v>
      </c>
      <c r="K150" s="234">
        <f t="shared" si="28"/>
        <v>2.8290043672754921</v>
      </c>
      <c r="L150" s="240">
        <f t="shared" si="29"/>
        <v>0.70920854983294435</v>
      </c>
      <c r="M150" s="241">
        <f t="shared" si="30"/>
        <v>1.2516091877607274</v>
      </c>
      <c r="N150" s="241">
        <f t="shared" si="31"/>
        <v>1.4516718961035224</v>
      </c>
      <c r="O150" s="249">
        <v>2.8500000000000001E-2</v>
      </c>
      <c r="P150" s="249">
        <v>1.4E-3</v>
      </c>
      <c r="Q150" s="243">
        <f t="shared" si="20"/>
        <v>0.28235121491870602</v>
      </c>
      <c r="R150" s="244">
        <f t="shared" si="21"/>
        <v>-14.708284915900816</v>
      </c>
      <c r="S150" s="242">
        <f t="shared" si="22"/>
        <v>2.8618637302753016</v>
      </c>
      <c r="T150" s="240">
        <f t="shared" si="23"/>
        <v>2.3015723959284724</v>
      </c>
      <c r="U150" s="245">
        <f t="shared" si="24"/>
        <v>1.8684210526315789E-2</v>
      </c>
      <c r="V150" s="243">
        <f t="shared" si="25"/>
        <v>0.28236116774289521</v>
      </c>
      <c r="AP150" s="27"/>
    </row>
    <row r="151" spans="1:42" ht="16" x14ac:dyDescent="0.2">
      <c r="A151" t="s">
        <v>191</v>
      </c>
      <c r="C151" s="246">
        <v>0.11668660597853825</v>
      </c>
      <c r="D151" s="250"/>
      <c r="E151" s="250"/>
      <c r="F151" s="248">
        <v>1.0307890000000001E-3</v>
      </c>
      <c r="G151" s="248">
        <v>2.3E-6</v>
      </c>
      <c r="H151" s="248">
        <v>0.28231499999999998</v>
      </c>
      <c r="I151" s="248">
        <v>4.3999999999999999E-5</v>
      </c>
      <c r="J151" s="234">
        <f t="shared" si="27"/>
        <v>-16.620400657744433</v>
      </c>
      <c r="K151" s="234">
        <f t="shared" si="28"/>
        <v>3.111904804003041</v>
      </c>
      <c r="L151" s="240">
        <f t="shared" si="29"/>
        <v>0.76741887341389692</v>
      </c>
      <c r="M151" s="241">
        <f t="shared" si="30"/>
        <v>1.3004976464637081</v>
      </c>
      <c r="N151" s="241">
        <f t="shared" si="31"/>
        <v>1.4971945858839493</v>
      </c>
      <c r="O151" s="249">
        <v>3.0700000000000002E-2</v>
      </c>
      <c r="P151" s="249">
        <v>1E-3</v>
      </c>
      <c r="Q151" s="243">
        <f t="shared" si="20"/>
        <v>0.28231440901434851</v>
      </c>
      <c r="R151" s="244">
        <f t="shared" si="21"/>
        <v>-15.961162529722905</v>
      </c>
      <c r="S151" s="242">
        <f t="shared" si="22"/>
        <v>3.1354480731954104</v>
      </c>
      <c r="T151" s="240">
        <f t="shared" si="23"/>
        <v>2.3938721026309708</v>
      </c>
      <c r="U151" s="245">
        <f t="shared" si="24"/>
        <v>1.8684210526315789E-2</v>
      </c>
      <c r="V151" s="243">
        <f t="shared" si="25"/>
        <v>0.28232513034692275</v>
      </c>
      <c r="AP151" s="27"/>
    </row>
    <row r="152" spans="1:42" ht="16" x14ac:dyDescent="0.2">
      <c r="A152" t="s">
        <v>192</v>
      </c>
      <c r="C152" s="246">
        <v>7.9317571250901775E-2</v>
      </c>
      <c r="D152" s="250"/>
      <c r="E152" s="250"/>
      <c r="F152" s="248">
        <v>6.7116919999999996E-4</v>
      </c>
      <c r="G152" s="248">
        <v>1.1000000000000001E-6</v>
      </c>
      <c r="H152" s="248">
        <v>0.28238370000000002</v>
      </c>
      <c r="I152" s="248">
        <v>4.3999999999999999E-5</v>
      </c>
      <c r="J152" s="234">
        <f t="shared" si="27"/>
        <v>-14.190993157345451</v>
      </c>
      <c r="K152" s="234">
        <f t="shared" si="28"/>
        <v>3.111904804003041</v>
      </c>
      <c r="L152" s="240">
        <f t="shared" si="29"/>
        <v>0.64880864124405324</v>
      </c>
      <c r="M152" s="241">
        <f t="shared" si="30"/>
        <v>1.19370866879726</v>
      </c>
      <c r="N152" s="241">
        <f t="shared" si="31"/>
        <v>1.3952038906720472</v>
      </c>
      <c r="O152" s="249">
        <v>3.5900000000000001E-2</v>
      </c>
      <c r="P152" s="249">
        <v>1.9E-3</v>
      </c>
      <c r="Q152" s="243">
        <f t="shared" si="20"/>
        <v>0.28238324999603881</v>
      </c>
      <c r="R152" s="244">
        <f t="shared" si="21"/>
        <v>-13.411325471959223</v>
      </c>
      <c r="S152" s="242">
        <f t="shared" si="22"/>
        <v>3.1565119697247832</v>
      </c>
      <c r="T152" s="240">
        <f t="shared" si="23"/>
        <v>2.2127524306727233</v>
      </c>
      <c r="U152" s="245">
        <f t="shared" si="24"/>
        <v>1.8684210526315789E-2</v>
      </c>
      <c r="V152" s="243">
        <f t="shared" si="25"/>
        <v>0.28239578792846282</v>
      </c>
      <c r="AP152" s="27"/>
    </row>
    <row r="153" spans="1:42" ht="16" x14ac:dyDescent="0.2">
      <c r="A153" t="s">
        <v>193</v>
      </c>
      <c r="C153" s="246">
        <v>0.15034209681597102</v>
      </c>
      <c r="D153" s="250"/>
      <c r="E153" s="250"/>
      <c r="F153" s="248">
        <v>1.3978059999999999E-3</v>
      </c>
      <c r="G153" s="248">
        <v>2.2000000000000001E-6</v>
      </c>
      <c r="H153" s="248">
        <v>0.28250449999999999</v>
      </c>
      <c r="I153" s="248">
        <v>4.1E-5</v>
      </c>
      <c r="J153" s="234">
        <f t="shared" si="27"/>
        <v>-9.9191965627602894</v>
      </c>
      <c r="K153" s="234">
        <f t="shared" si="28"/>
        <v>2.8997294764573791</v>
      </c>
      <c r="L153" s="240">
        <f t="shared" si="29"/>
        <v>0.46453617341071801</v>
      </c>
      <c r="M153" s="241">
        <f t="shared" si="30"/>
        <v>1.0467402660374638</v>
      </c>
      <c r="N153" s="241">
        <f t="shared" si="31"/>
        <v>1.261123879592625</v>
      </c>
      <c r="O153" s="249">
        <v>2.8800000000000003E-2</v>
      </c>
      <c r="P153" s="249">
        <v>1.6000000000000001E-3</v>
      </c>
      <c r="Q153" s="243">
        <f t="shared" si="20"/>
        <v>0.28250374820320406</v>
      </c>
      <c r="R153" s="244">
        <f t="shared" si="21"/>
        <v>-9.3073243926899973</v>
      </c>
      <c r="S153" s="242">
        <f t="shared" si="22"/>
        <v>2.9373331672394611</v>
      </c>
      <c r="T153" s="240">
        <f t="shared" si="23"/>
        <v>1.9088594653752571</v>
      </c>
      <c r="U153" s="245">
        <f t="shared" si="24"/>
        <v>1.8684210526315789E-2</v>
      </c>
      <c r="V153" s="243">
        <f t="shared" si="25"/>
        <v>0.28251380582213248</v>
      </c>
      <c r="AP153" s="27"/>
    </row>
    <row r="154" spans="1:42" ht="16" x14ac:dyDescent="0.2">
      <c r="A154" t="s">
        <v>194</v>
      </c>
      <c r="C154" s="246">
        <v>0.10287749028858145</v>
      </c>
      <c r="D154" s="250"/>
      <c r="E154" s="250"/>
      <c r="F154" s="248">
        <v>9.0931129999999999E-4</v>
      </c>
      <c r="G154" s="248">
        <v>2.6000000000000001E-6</v>
      </c>
      <c r="H154" s="248">
        <v>0.28247749999999999</v>
      </c>
      <c r="I154" s="248">
        <v>3.8000000000000002E-5</v>
      </c>
      <c r="J154" s="234">
        <f t="shared" si="27"/>
        <v>-10.873985536715741</v>
      </c>
      <c r="K154" s="234">
        <f t="shared" si="28"/>
        <v>2.6875541489117172</v>
      </c>
      <c r="L154" s="240">
        <f t="shared" si="29"/>
        <v>0.50146800979008754</v>
      </c>
      <c r="M154" s="241">
        <f t="shared" si="30"/>
        <v>1.0708841631759383</v>
      </c>
      <c r="N154" s="241">
        <f t="shared" si="31"/>
        <v>1.2811663547979482</v>
      </c>
      <c r="O154" s="249">
        <v>2.63E-2</v>
      </c>
      <c r="P154" s="249">
        <v>1.5E-3</v>
      </c>
      <c r="Q154" s="243">
        <f t="shared" si="20"/>
        <v>0.28247705339941998</v>
      </c>
      <c r="R154" s="244">
        <f t="shared" si="21"/>
        <v>-10.306814452062385</v>
      </c>
      <c r="S154" s="242">
        <f t="shared" si="22"/>
        <v>2.7228194678884594</v>
      </c>
      <c r="T154" s="240">
        <f t="shared" si="23"/>
        <v>1.9800010266110846</v>
      </c>
      <c r="U154" s="245">
        <f t="shared" si="24"/>
        <v>1.8684210526315789E-2</v>
      </c>
      <c r="V154" s="243">
        <f t="shared" si="25"/>
        <v>0.28248623774678916</v>
      </c>
      <c r="AP154" s="27"/>
    </row>
    <row r="155" spans="1:42" ht="16" x14ac:dyDescent="0.2">
      <c r="A155" t="s">
        <v>195</v>
      </c>
      <c r="C155" s="246">
        <v>9.0224749735571555E-2</v>
      </c>
      <c r="D155" s="250"/>
      <c r="E155" s="250"/>
      <c r="F155" s="248">
        <v>7.7556339999999997E-4</v>
      </c>
      <c r="G155" s="248">
        <v>6.5000000000000002E-7</v>
      </c>
      <c r="H155" s="248">
        <v>0.28238190000000002</v>
      </c>
      <c r="I155" s="248">
        <v>3.4E-5</v>
      </c>
      <c r="J155" s="234">
        <f t="shared" si="27"/>
        <v>-14.254645755609017</v>
      </c>
      <c r="K155" s="234">
        <f t="shared" si="28"/>
        <v>2.4046537121841678</v>
      </c>
      <c r="L155" s="240">
        <f t="shared" si="29"/>
        <v>0.65376124895751664</v>
      </c>
      <c r="M155" s="241">
        <f t="shared" si="30"/>
        <v>1.1994490931523396</v>
      </c>
      <c r="N155" s="241">
        <f t="shared" si="31"/>
        <v>1.4011130028299805</v>
      </c>
      <c r="O155" s="249">
        <v>3.6200000000000003E-2</v>
      </c>
      <c r="P155" s="249">
        <v>1.1000000000000001E-3</v>
      </c>
      <c r="Q155" s="243">
        <f t="shared" si="20"/>
        <v>0.28238137565520355</v>
      </c>
      <c r="R155" s="244">
        <f t="shared" si="21"/>
        <v>-13.470961186776709</v>
      </c>
      <c r="S155" s="242">
        <f t="shared" si="22"/>
        <v>2.4304797950837553</v>
      </c>
      <c r="T155" s="240">
        <f t="shared" si="23"/>
        <v>2.2172958335924022</v>
      </c>
      <c r="U155" s="245">
        <f t="shared" si="24"/>
        <v>1.8684210526315789E-2</v>
      </c>
      <c r="V155" s="243">
        <f t="shared" si="25"/>
        <v>0.28239401839684608</v>
      </c>
      <c r="AP155" s="27"/>
    </row>
    <row r="156" spans="1:42" s="251" customFormat="1" ht="15" x14ac:dyDescent="0.2">
      <c r="A156" s="251" t="s">
        <v>196</v>
      </c>
      <c r="C156" s="252">
        <v>0.12409319122971668</v>
      </c>
      <c r="D156" s="253"/>
      <c r="E156" s="253"/>
      <c r="F156" s="254">
        <v>1.0594580000000001E-3</v>
      </c>
      <c r="G156" s="254">
        <v>1.9999999999999999E-6</v>
      </c>
      <c r="H156" s="254">
        <v>0.28265659999999998</v>
      </c>
      <c r="I156" s="254">
        <v>4.1999999999999998E-5</v>
      </c>
      <c r="J156" s="255">
        <f t="shared" si="27"/>
        <v>-4.5405520094781719</v>
      </c>
      <c r="K156" s="255">
        <f t="shared" si="28"/>
        <v>2.9704545856392666</v>
      </c>
      <c r="L156" s="256">
        <f t="shared" si="29"/>
        <v>0.21093157823868283</v>
      </c>
      <c r="M156" s="257">
        <f t="shared" si="30"/>
        <v>0.82452012793734997</v>
      </c>
      <c r="N156" s="257">
        <f t="shared" si="31"/>
        <v>1.0509266522884171</v>
      </c>
      <c r="O156" s="258">
        <v>2.1700000000000001E-2</v>
      </c>
      <c r="P156" s="258">
        <v>1.1999999999999999E-3</v>
      </c>
      <c r="Q156" s="259">
        <f t="shared" si="20"/>
        <v>0.28265617068528515</v>
      </c>
      <c r="R156" s="260">
        <f t="shared" si="21"/>
        <v>-4.0744535238279589</v>
      </c>
      <c r="S156" s="261">
        <f t="shared" si="22"/>
        <v>2.9986519070091395</v>
      </c>
      <c r="T156" s="256">
        <f t="shared" si="23"/>
        <v>1.5202578273747538</v>
      </c>
      <c r="U156" s="262">
        <f t="shared" si="24"/>
        <v>1.8684210526315789E-2</v>
      </c>
      <c r="V156" s="259">
        <f t="shared" si="25"/>
        <v>0.28266374831947905</v>
      </c>
      <c r="W156" s="263"/>
      <c r="X156" s="263"/>
      <c r="Y156" s="263"/>
      <c r="Z156" s="263"/>
      <c r="AA156" s="263"/>
      <c r="AB156" s="263"/>
      <c r="AC156" s="263"/>
      <c r="AD156" s="263"/>
      <c r="AE156" s="263"/>
      <c r="AF156" s="263"/>
      <c r="AG156" s="263"/>
      <c r="AH156" s="263"/>
      <c r="AI156" s="263"/>
      <c r="AJ156" s="263"/>
      <c r="AK156" s="263"/>
      <c r="AL156" s="263"/>
      <c r="AM156" s="263"/>
      <c r="AN156" s="263"/>
      <c r="AO156" s="263"/>
      <c r="AP156" s="263"/>
    </row>
    <row r="157" spans="1:42" ht="16" x14ac:dyDescent="0.2">
      <c r="A157" t="s">
        <v>197</v>
      </c>
      <c r="C157" s="246">
        <v>8.7924138758231574E-2</v>
      </c>
      <c r="D157" s="250"/>
      <c r="E157" s="250"/>
      <c r="F157" s="248">
        <v>7.8858270000000004E-4</v>
      </c>
      <c r="G157" s="248">
        <v>4.8999999999999997E-6</v>
      </c>
      <c r="H157" s="248">
        <v>0.28234959999999998</v>
      </c>
      <c r="I157" s="248">
        <v>3.3000000000000003E-5</v>
      </c>
      <c r="J157" s="234">
        <f t="shared" si="27"/>
        <v>-15.396856268897935</v>
      </c>
      <c r="K157" s="234">
        <f t="shared" si="28"/>
        <v>2.3339286030022812</v>
      </c>
      <c r="L157" s="240">
        <f t="shared" si="29"/>
        <v>0.70608101056047823</v>
      </c>
      <c r="M157" s="241">
        <f t="shared" si="30"/>
        <v>1.2445002242255234</v>
      </c>
      <c r="N157" s="241">
        <f t="shared" si="31"/>
        <v>1.4434571814241361</v>
      </c>
      <c r="O157" s="249">
        <v>3.1399999999999997E-2</v>
      </c>
      <c r="P157" s="249">
        <v>9.5E-4</v>
      </c>
      <c r="Q157" s="243">
        <f t="shared" si="20"/>
        <v>0.28234913756732055</v>
      </c>
      <c r="R157" s="244">
        <f t="shared" si="21"/>
        <v>-14.717472970460221</v>
      </c>
      <c r="S157" s="242">
        <f t="shared" si="22"/>
        <v>2.3564093392845291</v>
      </c>
      <c r="T157" s="240">
        <f t="shared" si="23"/>
        <v>2.3043006113093667</v>
      </c>
      <c r="U157" s="245">
        <f t="shared" si="24"/>
        <v>1.8684210526315789E-2</v>
      </c>
      <c r="V157" s="243">
        <f t="shared" si="25"/>
        <v>0.28236010343190976</v>
      </c>
      <c r="AP157" s="27"/>
    </row>
    <row r="158" spans="1:42" ht="16" x14ac:dyDescent="0.2">
      <c r="A158" t="s">
        <v>198</v>
      </c>
      <c r="C158" s="246">
        <v>0.16746180787643666</v>
      </c>
      <c r="D158" s="250"/>
      <c r="E158" s="250"/>
      <c r="F158" s="248">
        <v>1.567279E-3</v>
      </c>
      <c r="G158" s="248">
        <v>7.3000000000000004E-6</v>
      </c>
      <c r="H158" s="248">
        <v>0.28251670000000001</v>
      </c>
      <c r="I158" s="248">
        <v>4.1999999999999998E-5</v>
      </c>
      <c r="J158" s="234">
        <f t="shared" si="27"/>
        <v>-9.4877733967501499</v>
      </c>
      <c r="K158" s="234">
        <f t="shared" si="28"/>
        <v>2.9704545856392666</v>
      </c>
      <c r="L158" s="240">
        <f t="shared" si="29"/>
        <v>0.44675678636074856</v>
      </c>
      <c r="M158" s="241">
        <f t="shared" si="30"/>
        <v>1.0342012900652886</v>
      </c>
      <c r="N158" s="241">
        <f t="shared" si="31"/>
        <v>1.2502936685696293</v>
      </c>
      <c r="O158" s="249">
        <v>3.4000000000000002E-2</v>
      </c>
      <c r="P158" s="249">
        <v>1.1000000000000001E-3</v>
      </c>
      <c r="Q158" s="243">
        <f t="shared" si="20"/>
        <v>0.28251570480680543</v>
      </c>
      <c r="R158" s="244">
        <f t="shared" si="21"/>
        <v>-8.7691540780998611</v>
      </c>
      <c r="S158" s="242">
        <f t="shared" si="22"/>
        <v>2.996577447076155</v>
      </c>
      <c r="T158" s="240">
        <f t="shared" si="23"/>
        <v>1.8732813814061255</v>
      </c>
      <c r="U158" s="245">
        <f t="shared" si="24"/>
        <v>1.8684210526315789E-2</v>
      </c>
      <c r="V158" s="243">
        <f t="shared" si="25"/>
        <v>0.28252757896114455</v>
      </c>
      <c r="AP158" s="27"/>
    </row>
    <row r="159" spans="1:42" ht="16" x14ac:dyDescent="0.2">
      <c r="A159" t="s">
        <v>199</v>
      </c>
      <c r="C159" s="246">
        <v>5.4499137635860381E-2</v>
      </c>
      <c r="D159" s="250"/>
      <c r="E159" s="250"/>
      <c r="F159" s="248">
        <v>4.7295939999999998E-4</v>
      </c>
      <c r="G159" s="248">
        <v>8.5000000000000001E-7</v>
      </c>
      <c r="H159" s="248">
        <v>0.28244010000000003</v>
      </c>
      <c r="I159" s="248">
        <v>3.3000000000000003E-5</v>
      </c>
      <c r="J159" s="234">
        <f t="shared" si="27"/>
        <v>-12.196545078415804</v>
      </c>
      <c r="K159" s="234">
        <f t="shared" si="28"/>
        <v>2.3339286030022812</v>
      </c>
      <c r="L159" s="240">
        <f t="shared" si="29"/>
        <v>0.55477422087578165</v>
      </c>
      <c r="M159" s="241">
        <f t="shared" si="30"/>
        <v>1.1101670737530431</v>
      </c>
      <c r="N159" s="241">
        <f t="shared" si="31"/>
        <v>1.3157855912252086</v>
      </c>
      <c r="O159" s="249">
        <v>2.64E-2</v>
      </c>
      <c r="P159" s="249">
        <v>1.6000000000000001E-3</v>
      </c>
      <c r="Q159" s="243">
        <f t="shared" si="20"/>
        <v>0.28243986682652777</v>
      </c>
      <c r="R159" s="244">
        <f t="shared" si="21"/>
        <v>-11.619686432522425</v>
      </c>
      <c r="S159" s="242">
        <f t="shared" si="22"/>
        <v>2.3714782426663374</v>
      </c>
      <c r="T159" s="240">
        <f t="shared" si="23"/>
        <v>2.0757244996827953</v>
      </c>
      <c r="U159" s="245">
        <f t="shared" si="24"/>
        <v>1.8684210526315789E-2</v>
      </c>
      <c r="V159" s="243">
        <f t="shared" si="25"/>
        <v>0.28244908610397673</v>
      </c>
      <c r="AP159" s="27"/>
    </row>
    <row r="160" spans="1:42" ht="16" x14ac:dyDescent="0.2">
      <c r="A160" t="s">
        <v>200</v>
      </c>
      <c r="C160" s="246">
        <v>0.12642627538900114</v>
      </c>
      <c r="D160" s="250"/>
      <c r="E160" s="250"/>
      <c r="F160" s="248">
        <v>1.087307E-3</v>
      </c>
      <c r="G160" s="248">
        <v>9.7999999999999993E-6</v>
      </c>
      <c r="H160" s="248">
        <v>0.28248279999999998</v>
      </c>
      <c r="I160" s="248">
        <v>3.6999999999999998E-5</v>
      </c>
      <c r="J160" s="234">
        <f t="shared" si="27"/>
        <v>-10.686563997384239</v>
      </c>
      <c r="K160" s="234">
        <f t="shared" si="28"/>
        <v>2.6168290397298302</v>
      </c>
      <c r="L160" s="240">
        <f t="shared" si="29"/>
        <v>0.49555028284453784</v>
      </c>
      <c r="M160" s="241">
        <f t="shared" si="30"/>
        <v>1.0685014574473519</v>
      </c>
      <c r="N160" s="241">
        <f t="shared" si="31"/>
        <v>1.2798676870081485</v>
      </c>
      <c r="O160" s="249">
        <v>3.0700000000000002E-2</v>
      </c>
      <c r="P160" s="249">
        <v>1.1999999999999999E-3</v>
      </c>
      <c r="Q160" s="243">
        <f t="shared" si="20"/>
        <v>0.28248217661069747</v>
      </c>
      <c r="R160" s="244">
        <f t="shared" si="21"/>
        <v>-10.028067568452759</v>
      </c>
      <c r="S160" s="242">
        <f t="shared" si="22"/>
        <v>2.6453664475886733</v>
      </c>
      <c r="T160" s="240">
        <f t="shared" si="23"/>
        <v>1.9628225264807093</v>
      </c>
      <c r="U160" s="245">
        <f t="shared" si="24"/>
        <v>1.8684210526315789E-2</v>
      </c>
      <c r="V160" s="243">
        <f t="shared" si="25"/>
        <v>0.2824928979432717</v>
      </c>
      <c r="AP160" s="27"/>
    </row>
    <row r="161" spans="1:42" ht="16" x14ac:dyDescent="0.2">
      <c r="A161" t="s">
        <v>201</v>
      </c>
      <c r="C161" s="246">
        <v>8.2910749683427723E-2</v>
      </c>
      <c r="D161" s="250"/>
      <c r="E161" s="250"/>
      <c r="F161" s="248">
        <v>6.8993500000000003E-4</v>
      </c>
      <c r="G161" s="248">
        <v>1.5E-6</v>
      </c>
      <c r="H161" s="248">
        <v>0.28254420000000002</v>
      </c>
      <c r="I161" s="248">
        <v>4.1E-5</v>
      </c>
      <c r="J161" s="234">
        <f t="shared" si="27"/>
        <v>-8.5153031454987165</v>
      </c>
      <c r="K161" s="234">
        <f t="shared" si="28"/>
        <v>2.8997294764573791</v>
      </c>
      <c r="L161" s="240">
        <f t="shared" si="29"/>
        <v>0.39048153648639616</v>
      </c>
      <c r="M161" s="241">
        <f t="shared" si="30"/>
        <v>0.97245916162254309</v>
      </c>
      <c r="N161" s="241">
        <f t="shared" si="31"/>
        <v>1.1876620225352179</v>
      </c>
      <c r="O161" s="249">
        <v>3.6200000000000003E-2</v>
      </c>
      <c r="P161" s="249">
        <v>1.8000000000000002E-3</v>
      </c>
      <c r="Q161" s="243">
        <f t="shared" si="20"/>
        <v>0.28254373354706125</v>
      </c>
      <c r="R161" s="244">
        <f t="shared" si="21"/>
        <v>-7.7291101246967919</v>
      </c>
      <c r="S161" s="242">
        <f t="shared" si="22"/>
        <v>2.9420112062272805</v>
      </c>
      <c r="T161" s="240">
        <f t="shared" si="23"/>
        <v>1.798817115696389</v>
      </c>
      <c r="U161" s="245">
        <f t="shared" si="24"/>
        <v>1.8684210526315789E-2</v>
      </c>
      <c r="V161" s="243">
        <f t="shared" si="25"/>
        <v>0.28255637628870378</v>
      </c>
      <c r="AP161" s="27"/>
    </row>
    <row r="162" spans="1:42" s="251" customFormat="1" ht="15" x14ac:dyDescent="0.2">
      <c r="A162" s="251" t="s">
        <v>202</v>
      </c>
      <c r="C162" s="252">
        <v>0.11049409712550755</v>
      </c>
      <c r="D162" s="253"/>
      <c r="E162" s="253"/>
      <c r="F162" s="254">
        <v>9.3702900000000003E-4</v>
      </c>
      <c r="G162" s="254">
        <v>1.9999999999999999E-6</v>
      </c>
      <c r="H162" s="254">
        <v>0.28236909999999998</v>
      </c>
      <c r="I162" s="254">
        <v>4.0000000000000003E-5</v>
      </c>
      <c r="J162" s="255">
        <f t="shared" si="27"/>
        <v>-14.707286454374332</v>
      </c>
      <c r="K162" s="255">
        <f t="shared" si="28"/>
        <v>2.8290043672754921</v>
      </c>
      <c r="L162" s="256">
        <f t="shared" si="29"/>
        <v>0.67770334109097286</v>
      </c>
      <c r="M162" s="257">
        <f t="shared" si="30"/>
        <v>1.2222888906935487</v>
      </c>
      <c r="N162" s="257">
        <f t="shared" si="31"/>
        <v>1.4233531738605039</v>
      </c>
      <c r="O162" s="258">
        <v>3.0100000000000002E-2</v>
      </c>
      <c r="P162" s="258">
        <v>2.3999999999999998E-3</v>
      </c>
      <c r="Q162" s="259">
        <f t="shared" si="20"/>
        <v>0.28236857327263609</v>
      </c>
      <c r="R162" s="260">
        <f t="shared" si="21"/>
        <v>-14.058945251796962</v>
      </c>
      <c r="S162" s="261">
        <f t="shared" si="22"/>
        <v>2.8853638852798955</v>
      </c>
      <c r="T162" s="256">
        <f t="shared" si="23"/>
        <v>2.2556230661103487</v>
      </c>
      <c r="U162" s="262">
        <f t="shared" si="24"/>
        <v>1.8684210526315789E-2</v>
      </c>
      <c r="V162" s="259">
        <f t="shared" si="25"/>
        <v>0.28237908500888392</v>
      </c>
      <c r="W162" s="273"/>
      <c r="X162" s="263"/>
      <c r="Y162" s="263"/>
      <c r="Z162" s="263"/>
      <c r="AA162" s="263"/>
      <c r="AB162" s="263"/>
      <c r="AC162" s="263"/>
      <c r="AD162" s="263"/>
      <c r="AE162" s="263"/>
      <c r="AF162" s="263"/>
      <c r="AG162" s="263"/>
      <c r="AH162" s="263"/>
      <c r="AI162" s="263"/>
      <c r="AJ162" s="263"/>
      <c r="AK162" s="263"/>
      <c r="AL162" s="263"/>
      <c r="AM162" s="263"/>
      <c r="AN162" s="263"/>
      <c r="AO162" s="263"/>
      <c r="AP162" s="263"/>
    </row>
    <row r="163" spans="1:42" ht="16" x14ac:dyDescent="0.2">
      <c r="A163" t="s">
        <v>203</v>
      </c>
      <c r="C163" s="246">
        <v>8.8791409576449806E-2</v>
      </c>
      <c r="D163" s="250"/>
      <c r="E163" s="250"/>
      <c r="F163" s="248">
        <v>7.5213859999999995E-4</v>
      </c>
      <c r="G163" s="248">
        <v>5.7000000000000005E-7</v>
      </c>
      <c r="H163" s="248">
        <v>0.28239720000000001</v>
      </c>
      <c r="I163" s="248">
        <v>3.1999999999999999E-5</v>
      </c>
      <c r="J163" s="234">
        <f t="shared" si="27"/>
        <v>-13.713598670367723</v>
      </c>
      <c r="K163" s="234">
        <f t="shared" si="28"/>
        <v>2.2632034938203933</v>
      </c>
      <c r="L163" s="240">
        <f t="shared" si="29"/>
        <v>0.62864633001480696</v>
      </c>
      <c r="M163" s="241">
        <f t="shared" si="30"/>
        <v>1.1775762745967204</v>
      </c>
      <c r="N163" s="241">
        <f t="shared" si="31"/>
        <v>1.3804685039151028</v>
      </c>
      <c r="O163" s="249">
        <v>3.4100000000000005E-2</v>
      </c>
      <c r="P163" s="249">
        <v>1.1999999999999999E-3</v>
      </c>
      <c r="Q163" s="243">
        <f t="shared" si="20"/>
        <v>0.28239672100075619</v>
      </c>
      <c r="R163" s="244">
        <f t="shared" si="21"/>
        <v>-12.974825855670558</v>
      </c>
      <c r="S163" s="242">
        <f t="shared" si="22"/>
        <v>2.2913691692843705</v>
      </c>
      <c r="T163" s="240">
        <f t="shared" si="23"/>
        <v>2.1797676805201562</v>
      </c>
      <c r="U163" s="245">
        <f t="shared" si="24"/>
        <v>1.8684210526315789E-2</v>
      </c>
      <c r="V163" s="243">
        <f t="shared" si="25"/>
        <v>0.28240863009019695</v>
      </c>
      <c r="AP163" s="27"/>
    </row>
    <row r="164" spans="1:42" ht="16" x14ac:dyDescent="0.2">
      <c r="A164" t="s">
        <v>204</v>
      </c>
      <c r="C164" s="246">
        <v>0.17455624415033827</v>
      </c>
      <c r="D164" s="250"/>
      <c r="E164" s="250"/>
      <c r="F164" s="248">
        <v>1.569923E-3</v>
      </c>
      <c r="G164" s="248">
        <v>2.7E-6</v>
      </c>
      <c r="H164" s="248">
        <v>0.28244740000000002</v>
      </c>
      <c r="I164" s="248">
        <v>4.1999999999999998E-5</v>
      </c>
      <c r="J164" s="234">
        <f t="shared" si="27"/>
        <v>-11.938398429902344</v>
      </c>
      <c r="K164" s="234">
        <f t="shared" si="28"/>
        <v>2.9704545856392666</v>
      </c>
      <c r="L164" s="240">
        <f t="shared" si="29"/>
        <v>0.56159402256579738</v>
      </c>
      <c r="M164" s="241">
        <f t="shared" si="30"/>
        <v>1.1323285788360815</v>
      </c>
      <c r="N164" s="241">
        <f t="shared" si="31"/>
        <v>1.3422632140631581</v>
      </c>
      <c r="O164" s="249">
        <v>2.63E-2</v>
      </c>
      <c r="P164" s="249">
        <v>2.3E-3</v>
      </c>
      <c r="Q164" s="243">
        <f t="shared" si="20"/>
        <v>0.28244662894555217</v>
      </c>
      <c r="R164" s="244">
        <f t="shared" si="21"/>
        <v>-11.382763651545114</v>
      </c>
      <c r="S164" s="242">
        <f t="shared" si="22"/>
        <v>3.0244833784239167</v>
      </c>
      <c r="T164" s="240">
        <f t="shared" si="23"/>
        <v>2.0584041662137582</v>
      </c>
      <c r="U164" s="245">
        <f t="shared" si="24"/>
        <v>1.8684210526315789E-2</v>
      </c>
      <c r="V164" s="243">
        <f t="shared" si="25"/>
        <v>0.28245581329292135</v>
      </c>
      <c r="AP164" s="27"/>
    </row>
    <row r="165" spans="1:42" s="251" customFormat="1" ht="15" x14ac:dyDescent="0.2">
      <c r="A165" s="251" t="s">
        <v>205</v>
      </c>
      <c r="C165" s="252">
        <v>5.5615278024610873E-2</v>
      </c>
      <c r="D165" s="253"/>
      <c r="E165" s="253"/>
      <c r="F165" s="254">
        <v>4.5719549999999998E-4</v>
      </c>
      <c r="G165" s="254">
        <v>6.7999999999999995E-7</v>
      </c>
      <c r="H165" s="254">
        <v>0.28242859999999997</v>
      </c>
      <c r="I165" s="254">
        <v>3.6999999999999998E-5</v>
      </c>
      <c r="J165" s="255">
        <f t="shared" si="27"/>
        <v>-12.603214456213536</v>
      </c>
      <c r="K165" s="255">
        <f t="shared" si="28"/>
        <v>2.6168290397298302</v>
      </c>
      <c r="L165" s="256">
        <f t="shared" si="29"/>
        <v>0.57290226035024516</v>
      </c>
      <c r="M165" s="257">
        <f t="shared" si="30"/>
        <v>1.1255014404328472</v>
      </c>
      <c r="N165" s="257">
        <f t="shared" si="31"/>
        <v>1.3301025692991466</v>
      </c>
      <c r="O165" s="258">
        <v>4.7E-2</v>
      </c>
      <c r="P165" s="258">
        <v>1.3000000000000001E-2</v>
      </c>
      <c r="Q165" s="259">
        <f t="shared" si="20"/>
        <v>0.28242819863945151</v>
      </c>
      <c r="R165" s="260">
        <f t="shared" si="21"/>
        <v>-11.575539751562669</v>
      </c>
      <c r="S165" s="261">
        <f t="shared" si="22"/>
        <v>2.9217212638462557</v>
      </c>
      <c r="T165" s="256">
        <f t="shared" si="23"/>
        <v>2.0872332944701917</v>
      </c>
      <c r="U165" s="262">
        <f t="shared" si="24"/>
        <v>1.8684210526315789E-2</v>
      </c>
      <c r="V165" s="259">
        <f t="shared" si="25"/>
        <v>0.28244461490395212</v>
      </c>
      <c r="W165" s="263"/>
      <c r="X165" s="263"/>
      <c r="Y165" s="263"/>
      <c r="Z165" s="263"/>
      <c r="AA165" s="263"/>
      <c r="AB165" s="263"/>
      <c r="AC165" s="263"/>
      <c r="AD165" s="263"/>
      <c r="AE165" s="263"/>
      <c r="AF165" s="263"/>
      <c r="AG165" s="263"/>
      <c r="AH165" s="263"/>
      <c r="AI165" s="263"/>
      <c r="AJ165" s="263"/>
      <c r="AK165" s="263"/>
      <c r="AL165" s="263"/>
      <c r="AM165" s="263"/>
      <c r="AN165" s="263"/>
      <c r="AO165" s="263"/>
      <c r="AP165" s="263"/>
    </row>
    <row r="166" spans="1:42" ht="16" x14ac:dyDescent="0.2">
      <c r="A166" t="s">
        <v>206</v>
      </c>
      <c r="C166" s="246">
        <v>8.838551201763134E-2</v>
      </c>
      <c r="D166" s="250"/>
      <c r="E166" s="250"/>
      <c r="F166" s="248">
        <v>7.1887850000000001E-4</v>
      </c>
      <c r="G166" s="248">
        <v>1.5E-6</v>
      </c>
      <c r="H166" s="248">
        <v>0.2825569</v>
      </c>
      <c r="I166" s="248">
        <v>3.6999999999999998E-5</v>
      </c>
      <c r="J166" s="234">
        <f t="shared" si="27"/>
        <v>-8.0661987021945585</v>
      </c>
      <c r="K166" s="234">
        <f t="shared" si="28"/>
        <v>2.6168290397298302</v>
      </c>
      <c r="L166" s="240">
        <f t="shared" si="29"/>
        <v>0.37028268993666202</v>
      </c>
      <c r="M166" s="241">
        <f t="shared" si="30"/>
        <v>0.95558857636958361</v>
      </c>
      <c r="N166" s="241">
        <f t="shared" si="31"/>
        <v>1.171986757540477</v>
      </c>
      <c r="O166" s="249">
        <v>3.44E-2</v>
      </c>
      <c r="P166" s="249">
        <v>2.3E-3</v>
      </c>
      <c r="Q166" s="243">
        <f t="shared" si="20"/>
        <v>0.28255643815342701</v>
      </c>
      <c r="R166" s="244">
        <f t="shared" si="21"/>
        <v>-7.3197370195487999</v>
      </c>
      <c r="S166" s="242">
        <f t="shared" si="22"/>
        <v>2.6708322014083539</v>
      </c>
      <c r="T166" s="240">
        <f t="shared" si="23"/>
        <v>1.7675607249149314</v>
      </c>
      <c r="U166" s="245">
        <f t="shared" si="24"/>
        <v>1.8684210526315789E-2</v>
      </c>
      <c r="V166" s="243">
        <f t="shared" si="25"/>
        <v>0.28256845204856412</v>
      </c>
      <c r="AP166" s="27"/>
    </row>
    <row r="167" spans="1:42" ht="16" x14ac:dyDescent="0.2">
      <c r="A167" t="s">
        <v>207</v>
      </c>
      <c r="C167" s="246">
        <v>9.6536344031784863E-2</v>
      </c>
      <c r="D167" s="250"/>
      <c r="E167" s="250"/>
      <c r="F167" s="248">
        <v>8.0287469999999999E-4</v>
      </c>
      <c r="G167" s="248">
        <v>7.6000000000000003E-7</v>
      </c>
      <c r="H167" s="248">
        <v>0.28253470000000003</v>
      </c>
      <c r="I167" s="248">
        <v>3.8999999999999999E-5</v>
      </c>
      <c r="J167" s="234">
        <f t="shared" si="27"/>
        <v>-8.8512474141125264</v>
      </c>
      <c r="K167" s="234">
        <f t="shared" si="28"/>
        <v>2.7582792580936046</v>
      </c>
      <c r="L167" s="240">
        <f t="shared" si="29"/>
        <v>0.40722073597504233</v>
      </c>
      <c r="M167" s="241">
        <f t="shared" si="30"/>
        <v>0.98852795902018298</v>
      </c>
      <c r="N167" s="241">
        <f t="shared" si="31"/>
        <v>1.203340947236553</v>
      </c>
      <c r="O167" s="249">
        <v>3.2700000000000007E-2</v>
      </c>
      <c r="P167" s="249">
        <v>2.6000000000000003E-3</v>
      </c>
      <c r="Q167" s="243">
        <f t="shared" si="20"/>
        <v>0.2825342096881151</v>
      </c>
      <c r="R167" s="244">
        <f t="shared" si="21"/>
        <v>-8.1435598267798337</v>
      </c>
      <c r="S167" s="242">
        <f t="shared" si="22"/>
        <v>2.8192820860139869</v>
      </c>
      <c r="T167" s="240">
        <f t="shared" si="23"/>
        <v>1.8266178254670478</v>
      </c>
      <c r="U167" s="245">
        <f t="shared" si="24"/>
        <v>1.8684210526315789E-2</v>
      </c>
      <c r="V167" s="243">
        <f t="shared" si="25"/>
        <v>0.28254562969206798</v>
      </c>
      <c r="AP167" s="27"/>
    </row>
    <row r="168" spans="1:42" ht="16" x14ac:dyDescent="0.2">
      <c r="A168" t="s">
        <v>208</v>
      </c>
      <c r="C168" s="246">
        <v>0.10420026363505396</v>
      </c>
      <c r="D168" s="250"/>
      <c r="E168" s="250"/>
      <c r="F168" s="248">
        <v>8.5927900000000001E-4</v>
      </c>
      <c r="G168" s="248">
        <v>3.5999999999999998E-6</v>
      </c>
      <c r="H168" s="248">
        <v>0.28251209999999999</v>
      </c>
      <c r="I168" s="248">
        <v>3.8000000000000002E-5</v>
      </c>
      <c r="J168" s="234">
        <f t="shared" si="27"/>
        <v>-9.6504411478692411</v>
      </c>
      <c r="K168" s="234">
        <f t="shared" si="28"/>
        <v>2.6875541489117172</v>
      </c>
      <c r="L168" s="240">
        <f t="shared" si="29"/>
        <v>0.44459888981966816</v>
      </c>
      <c r="M168" s="241">
        <f t="shared" si="30"/>
        <v>1.0214109121767423</v>
      </c>
      <c r="N168" s="241">
        <f t="shared" si="31"/>
        <v>1.2344904928930451</v>
      </c>
      <c r="O168" s="249">
        <v>2.8899999999999999E-2</v>
      </c>
      <c r="P168" s="249">
        <v>2.2000000000000001E-3</v>
      </c>
      <c r="Q168" s="243">
        <f t="shared" si="20"/>
        <v>0.28251163623974224</v>
      </c>
      <c r="R168" s="244">
        <f t="shared" si="21"/>
        <v>-9.0261477740471996</v>
      </c>
      <c r="S168" s="242">
        <f t="shared" si="22"/>
        <v>2.7392815731414908</v>
      </c>
      <c r="T168" s="240">
        <f t="shared" si="23"/>
        <v>1.8883961372354043</v>
      </c>
      <c r="U168" s="245">
        <f t="shared" si="24"/>
        <v>1.8684210526315789E-2</v>
      </c>
      <c r="V168" s="243">
        <f t="shared" si="25"/>
        <v>0.28252172879038084</v>
      </c>
      <c r="AP168" s="27"/>
    </row>
    <row r="169" spans="1:42" ht="16" x14ac:dyDescent="0.2">
      <c r="A169" t="s">
        <v>209</v>
      </c>
      <c r="C169" s="246">
        <v>8.0216550979791246E-2</v>
      </c>
      <c r="D169" s="250"/>
      <c r="E169" s="250"/>
      <c r="F169" s="248">
        <v>6.6593939999999997E-4</v>
      </c>
      <c r="G169" s="248">
        <v>8.4E-7</v>
      </c>
      <c r="H169" s="248">
        <v>0.28250570000000003</v>
      </c>
      <c r="I169" s="248">
        <v>3.4E-5</v>
      </c>
      <c r="J169" s="234">
        <f t="shared" si="27"/>
        <v>-9.8767614972499373</v>
      </c>
      <c r="K169" s="234">
        <f t="shared" si="28"/>
        <v>2.4046537121841678</v>
      </c>
      <c r="L169" s="240">
        <f t="shared" si="29"/>
        <v>0.45232165468594604</v>
      </c>
      <c r="M169" s="241">
        <f t="shared" si="30"/>
        <v>1.0251136689892151</v>
      </c>
      <c r="N169" s="241">
        <f t="shared" si="31"/>
        <v>1.2369459354072576</v>
      </c>
      <c r="O169" s="249">
        <v>3.4799999999999998E-2</v>
      </c>
      <c r="P169" s="249">
        <v>2.1000000000000003E-3</v>
      </c>
      <c r="Q169" s="243">
        <f t="shared" si="20"/>
        <v>0.28250526718792957</v>
      </c>
      <c r="R169" s="244">
        <f t="shared" si="21"/>
        <v>-9.1205395675242329</v>
      </c>
      <c r="S169" s="242">
        <f t="shared" si="22"/>
        <v>2.4539373267457161</v>
      </c>
      <c r="T169" s="240">
        <f t="shared" si="23"/>
        <v>1.8995236581018951</v>
      </c>
      <c r="U169" s="245">
        <f t="shared" si="24"/>
        <v>1.8684210526315789E-2</v>
      </c>
      <c r="V169" s="243">
        <f t="shared" si="25"/>
        <v>0.28251742082490822</v>
      </c>
      <c r="AP169" s="27"/>
    </row>
    <row r="170" spans="1:42" s="251" customFormat="1" ht="15" x14ac:dyDescent="0.2">
      <c r="A170" s="251" t="s">
        <v>210</v>
      </c>
      <c r="C170" s="252">
        <v>0.13107991200609914</v>
      </c>
      <c r="D170" s="253"/>
      <c r="E170" s="253"/>
      <c r="F170" s="254">
        <v>1.1091899999999999E-3</v>
      </c>
      <c r="G170" s="254">
        <v>6.1E-6</v>
      </c>
      <c r="H170" s="254">
        <v>0.28258270000000002</v>
      </c>
      <c r="I170" s="254">
        <v>3.6000000000000001E-5</v>
      </c>
      <c r="J170" s="255">
        <f t="shared" si="27"/>
        <v>-7.1538447937474965</v>
      </c>
      <c r="K170" s="255">
        <f t="shared" si="28"/>
        <v>2.5461039305479427</v>
      </c>
      <c r="L170" s="256">
        <f t="shared" si="29"/>
        <v>0.33246320225059911</v>
      </c>
      <c r="M170" s="257">
        <f t="shared" si="30"/>
        <v>0.92928148252639964</v>
      </c>
      <c r="N170" s="257">
        <f t="shared" si="31"/>
        <v>1.1494324197455441</v>
      </c>
      <c r="O170" s="258">
        <v>3.1300000000000001E-2</v>
      </c>
      <c r="P170" s="258">
        <v>3.5000000000000001E-3</v>
      </c>
      <c r="Q170" s="259">
        <f t="shared" si="20"/>
        <v>0.28258205163210526</v>
      </c>
      <c r="R170" s="260">
        <f t="shared" si="21"/>
        <v>-6.4826810662177436</v>
      </c>
      <c r="S170" s="261">
        <f t="shared" si="22"/>
        <v>2.6284311329291441</v>
      </c>
      <c r="T170" s="256">
        <f t="shared" si="23"/>
        <v>1.7040107532710951</v>
      </c>
      <c r="U170" s="262">
        <f t="shared" si="24"/>
        <v>1.8684210526315789E-2</v>
      </c>
      <c r="V170" s="259">
        <f t="shared" si="25"/>
        <v>0.2825929825633538</v>
      </c>
      <c r="W170" s="263"/>
      <c r="X170" s="263"/>
      <c r="Y170" s="263"/>
      <c r="Z170" s="263"/>
      <c r="AA170" s="263"/>
      <c r="AB170" s="263"/>
      <c r="AC170" s="263"/>
      <c r="AD170" s="263"/>
      <c r="AE170" s="263"/>
      <c r="AF170" s="263"/>
      <c r="AG170" s="263"/>
      <c r="AH170" s="263"/>
      <c r="AI170" s="263"/>
      <c r="AJ170" s="263"/>
      <c r="AK170" s="263"/>
      <c r="AL170" s="263"/>
      <c r="AM170" s="263"/>
      <c r="AN170" s="263"/>
      <c r="AO170" s="263"/>
      <c r="AP170" s="263"/>
    </row>
    <row r="171" spans="1:42" ht="16" x14ac:dyDescent="0.2">
      <c r="A171" t="s">
        <v>211</v>
      </c>
      <c r="C171" s="246">
        <v>6.9188492484917735E-2</v>
      </c>
      <c r="D171" s="250"/>
      <c r="E171" s="250"/>
      <c r="F171" s="248">
        <v>5.6011899999999998E-4</v>
      </c>
      <c r="G171" s="248">
        <v>2.5000000000000002E-6</v>
      </c>
      <c r="H171" s="248">
        <v>0.2825162</v>
      </c>
      <c r="I171" s="248">
        <v>3.1000000000000001E-5</v>
      </c>
      <c r="J171" s="234">
        <f t="shared" si="27"/>
        <v>-9.5054546740461294</v>
      </c>
      <c r="K171" s="234">
        <f t="shared" si="28"/>
        <v>2.1924783846385063</v>
      </c>
      <c r="L171" s="240">
        <f t="shared" si="29"/>
        <v>0.43399717903988538</v>
      </c>
      <c r="M171" s="241">
        <f t="shared" si="30"/>
        <v>1.0078125263913922</v>
      </c>
      <c r="N171" s="241">
        <f t="shared" si="31"/>
        <v>1.2201539901519505</v>
      </c>
      <c r="O171" s="249">
        <v>3.3500000000000002E-2</v>
      </c>
      <c r="P171" s="249">
        <v>3.0000000000000001E-3</v>
      </c>
      <c r="Q171" s="243">
        <f t="shared" si="20"/>
        <v>0.2825158495667951</v>
      </c>
      <c r="R171" s="244">
        <f t="shared" si="21"/>
        <v>-8.7751243749167873</v>
      </c>
      <c r="S171" s="242">
        <f t="shared" si="22"/>
        <v>2.2629390141174173</v>
      </c>
      <c r="T171" s="240">
        <f t="shared" si="23"/>
        <v>1.8733586807648861</v>
      </c>
      <c r="U171" s="245">
        <f t="shared" si="24"/>
        <v>1.8684210526315789E-2</v>
      </c>
      <c r="V171" s="243">
        <f t="shared" si="25"/>
        <v>0.28252754904660426</v>
      </c>
      <c r="AP171" s="27"/>
    </row>
    <row r="172" spans="1:42" ht="16" x14ac:dyDescent="0.2">
      <c r="A172" t="s">
        <v>212</v>
      </c>
      <c r="C172" s="246">
        <v>8.8628030718613401E-2</v>
      </c>
      <c r="D172" s="250"/>
      <c r="E172" s="250"/>
      <c r="F172" s="248">
        <v>7.3663050000000001E-4</v>
      </c>
      <c r="G172" s="248">
        <v>2.5000000000000002E-6</v>
      </c>
      <c r="H172" s="248">
        <v>0.28253420000000001</v>
      </c>
      <c r="I172" s="248">
        <v>3.3000000000000003E-5</v>
      </c>
      <c r="J172" s="234">
        <f t="shared" si="27"/>
        <v>-8.8689286914085059</v>
      </c>
      <c r="K172" s="234">
        <f t="shared" si="28"/>
        <v>2.3339286030022812</v>
      </c>
      <c r="L172" s="240">
        <f t="shared" si="29"/>
        <v>0.40721174228041462</v>
      </c>
      <c r="M172" s="241">
        <f t="shared" si="30"/>
        <v>0.98751049567596816</v>
      </c>
      <c r="N172" s="241">
        <f t="shared" si="31"/>
        <v>1.2020335475190869</v>
      </c>
      <c r="O172" s="249">
        <v>3.6200000000000003E-2</v>
      </c>
      <c r="P172" s="249">
        <v>2.7000000000000001E-3</v>
      </c>
      <c r="Q172" s="243">
        <f t="shared" si="20"/>
        <v>0.28253370197705363</v>
      </c>
      <c r="R172" s="244">
        <f t="shared" si="21"/>
        <v>-8.0838805657490465</v>
      </c>
      <c r="S172" s="242">
        <f t="shared" si="22"/>
        <v>2.3973631526169332</v>
      </c>
      <c r="T172" s="240">
        <f t="shared" si="23"/>
        <v>1.8247685485647829</v>
      </c>
      <c r="U172" s="245">
        <f t="shared" si="24"/>
        <v>1.8684210526315789E-2</v>
      </c>
      <c r="V172" s="243">
        <f t="shared" si="25"/>
        <v>0.28254634471869616</v>
      </c>
      <c r="AP172" s="27"/>
    </row>
    <row r="173" spans="1:42" ht="16" x14ac:dyDescent="0.2">
      <c r="A173" t="s">
        <v>213</v>
      </c>
      <c r="C173" s="246">
        <v>5.8964749034208695E-2</v>
      </c>
      <c r="D173" s="250"/>
      <c r="E173" s="250"/>
      <c r="F173" s="248">
        <v>4.9148490000000002E-4</v>
      </c>
      <c r="G173" s="248">
        <v>1.7E-6</v>
      </c>
      <c r="H173" s="248">
        <v>0.28240730000000003</v>
      </c>
      <c r="I173" s="248">
        <v>3.1999999999999999E-5</v>
      </c>
      <c r="J173" s="234">
        <f t="shared" si="27"/>
        <v>-13.356436868998738</v>
      </c>
      <c r="K173" s="234">
        <f t="shared" si="28"/>
        <v>2.2632034938203933</v>
      </c>
      <c r="L173" s="240">
        <f t="shared" si="29"/>
        <v>0.60757312964585974</v>
      </c>
      <c r="M173" s="241">
        <f t="shared" si="30"/>
        <v>1.1557567331350658</v>
      </c>
      <c r="N173" s="241">
        <f t="shared" si="31"/>
        <v>1.3586799944950465</v>
      </c>
      <c r="O173" s="249">
        <v>2.53E-2</v>
      </c>
      <c r="P173" s="249">
        <v>2.2000000000000001E-3</v>
      </c>
      <c r="Q173" s="243">
        <f t="shared" si="20"/>
        <v>0.28240706779177843</v>
      </c>
      <c r="R173" s="244">
        <f t="shared" si="21"/>
        <v>-12.803995675333413</v>
      </c>
      <c r="S173" s="242">
        <f t="shared" si="22"/>
        <v>2.3148503024537463</v>
      </c>
      <c r="T173" s="240">
        <f t="shared" si="23"/>
        <v>2.1610787984607236</v>
      </c>
      <c r="U173" s="245">
        <f t="shared" si="24"/>
        <v>1.8684210526315789E-2</v>
      </c>
      <c r="V173" s="243">
        <f t="shared" si="25"/>
        <v>0.28241590284193657</v>
      </c>
      <c r="AP173" s="27"/>
    </row>
    <row r="174" spans="1:42" ht="16" x14ac:dyDescent="0.2">
      <c r="A174" t="s">
        <v>214</v>
      </c>
      <c r="C174" s="246">
        <v>9.2141758926983494E-2</v>
      </c>
      <c r="D174" s="250"/>
      <c r="E174" s="250"/>
      <c r="F174" s="248">
        <v>7.5831119999999997E-4</v>
      </c>
      <c r="G174" s="248">
        <v>7.5000000000000002E-6</v>
      </c>
      <c r="H174" s="248">
        <v>0.28241529999999998</v>
      </c>
      <c r="I174" s="248">
        <v>3.4E-5</v>
      </c>
      <c r="J174" s="234">
        <f t="shared" si="27"/>
        <v>-13.073536432272871</v>
      </c>
      <c r="K174" s="234">
        <f t="shared" si="28"/>
        <v>2.4046537121841678</v>
      </c>
      <c r="L174" s="240">
        <f t="shared" si="29"/>
        <v>0.59958078861001673</v>
      </c>
      <c r="M174" s="241">
        <f t="shared" si="30"/>
        <v>1.1527424037223739</v>
      </c>
      <c r="N174" s="241">
        <f t="shared" si="31"/>
        <v>1.3571941690143645</v>
      </c>
      <c r="O174" s="249">
        <v>3.2600000000000004E-2</v>
      </c>
      <c r="P174" s="249">
        <v>3.1000000000000003E-3</v>
      </c>
      <c r="Q174" s="243">
        <f t="shared" ref="Q174:Q237" si="32">H174-F174*((EXP(0.01867*O174)-1))</f>
        <v>0.28241483831946979</v>
      </c>
      <c r="R174" s="244">
        <f t="shared" ref="R174:R237" si="33">((H174-F174*((EXP(0.01867*O174))-1))/($H$11-$F$11*((EXP(0.01867*O174))-1))-1)*10^4</f>
        <v>-12.367359796248145</v>
      </c>
      <c r="S174" s="242">
        <f t="shared" ref="S174:S237" si="34">ABS((((H174-(F174)*((EXP(0.01867*O174))-1))/($H$11-$F$11*((EXP(0.01867*O174))-1))-1)*10^4)-(((H174-(F174+2*G174)*((EXP(0.01867*O174))-1))/($H$11-$F$11*((EXP(0.01867*O174))-1))-1)*10^4))+(K174)+(P174*23.45)</f>
        <v>2.4776716808570844</v>
      </c>
      <c r="T174" s="240">
        <f t="shared" ref="T174:T237" si="35">(1/0.01867)*LN(((V174-0.28324)/(U$42-0.0387))+1)</f>
        <v>2.134546759974949</v>
      </c>
      <c r="U174" s="245">
        <f t="shared" ref="U174:U237" si="36">U$42</f>
        <v>1.8684210526315789E-2</v>
      </c>
      <c r="V174" s="243">
        <f t="shared" ref="V174:V237" si="37">Q174+(0.0187*(EXP(0.01867*O174)-1))</f>
        <v>0.28242622338923412</v>
      </c>
      <c r="AP174" s="27"/>
    </row>
    <row r="175" spans="1:42" ht="16" x14ac:dyDescent="0.2">
      <c r="A175" t="s">
        <v>215</v>
      </c>
      <c r="C175" s="246">
        <v>5.6341754398139224E-2</v>
      </c>
      <c r="D175" s="250"/>
      <c r="E175" s="250"/>
      <c r="F175" s="248">
        <v>4.5148870000000002E-4</v>
      </c>
      <c r="G175" s="248">
        <v>5.9999999999999997E-7</v>
      </c>
      <c r="H175" s="248">
        <v>0.2825896</v>
      </c>
      <c r="I175" s="248">
        <v>3.4E-5</v>
      </c>
      <c r="J175" s="234">
        <f t="shared" si="27"/>
        <v>-6.9098431670708216</v>
      </c>
      <c r="K175" s="234">
        <f t="shared" si="28"/>
        <v>2.4046537121841678</v>
      </c>
      <c r="L175" s="240">
        <f t="shared" si="29"/>
        <v>0.31480413913454564</v>
      </c>
      <c r="M175" s="241">
        <f t="shared" si="30"/>
        <v>0.90391563665685282</v>
      </c>
      <c r="N175" s="241">
        <f t="shared" si="31"/>
        <v>1.1220591141335445</v>
      </c>
      <c r="O175" s="249">
        <v>3.49E-2</v>
      </c>
      <c r="P175" s="249">
        <v>2.2000000000000001E-3</v>
      </c>
      <c r="Q175" s="243">
        <f t="shared" si="32"/>
        <v>0.28258930572177543</v>
      </c>
      <c r="R175" s="244">
        <f t="shared" si="33"/>
        <v>-6.1462742295170791</v>
      </c>
      <c r="S175" s="242">
        <f t="shared" si="34"/>
        <v>2.456271373304229</v>
      </c>
      <c r="T175" s="240">
        <f t="shared" si="35"/>
        <v>1.6819422071975108</v>
      </c>
      <c r="U175" s="245">
        <f t="shared" si="36"/>
        <v>1.8684210526315789E-2</v>
      </c>
      <c r="V175" s="243">
        <f t="shared" si="37"/>
        <v>0.28260149429437753</v>
      </c>
      <c r="AP175" s="27"/>
    </row>
    <row r="176" spans="1:42" ht="16" x14ac:dyDescent="0.2">
      <c r="A176" t="s">
        <v>216</v>
      </c>
      <c r="C176" s="246">
        <v>9.3873244025940314E-2</v>
      </c>
      <c r="D176" s="250"/>
      <c r="E176" s="250"/>
      <c r="F176" s="248">
        <v>7.6521260000000002E-4</v>
      </c>
      <c r="G176" s="248">
        <v>1.5E-6</v>
      </c>
      <c r="H176" s="248">
        <v>0.28252100000000002</v>
      </c>
      <c r="I176" s="248">
        <v>3.6000000000000001E-5</v>
      </c>
      <c r="J176" s="234">
        <f t="shared" si="27"/>
        <v>-9.3357144120086453</v>
      </c>
      <c r="K176" s="234">
        <f t="shared" si="28"/>
        <v>2.5461039305479427</v>
      </c>
      <c r="L176" s="240">
        <f t="shared" si="29"/>
        <v>0.42892998327322829</v>
      </c>
      <c r="M176" s="241">
        <f t="shared" si="30"/>
        <v>1.0065581681195834</v>
      </c>
      <c r="N176" s="241">
        <f t="shared" si="31"/>
        <v>1.2200573049036973</v>
      </c>
      <c r="O176" s="249">
        <v>3.3299999999999996E-2</v>
      </c>
      <c r="P176" s="249">
        <v>1.9E-3</v>
      </c>
      <c r="Q176" s="243">
        <f t="shared" si="32"/>
        <v>0.28252052411099188</v>
      </c>
      <c r="R176" s="244">
        <f t="shared" si="33"/>
        <v>-8.6142442053449564</v>
      </c>
      <c r="S176" s="242">
        <f t="shared" si="34"/>
        <v>2.5907249117984059</v>
      </c>
      <c r="T176" s="240">
        <f t="shared" si="35"/>
        <v>1.8614588590367696</v>
      </c>
      <c r="U176" s="245">
        <f t="shared" si="36"/>
        <v>1.8684210526315789E-2</v>
      </c>
      <c r="V176" s="243">
        <f t="shared" si="37"/>
        <v>0.28253215372144563</v>
      </c>
      <c r="AP176" s="27"/>
    </row>
    <row r="177" spans="1:42" ht="16" x14ac:dyDescent="0.2">
      <c r="A177" t="s">
        <v>217</v>
      </c>
      <c r="C177" s="246">
        <v>8.3971235618783571E-2</v>
      </c>
      <c r="D177" s="250"/>
      <c r="E177" s="250"/>
      <c r="F177" s="248">
        <v>6.9082319999999998E-4</v>
      </c>
      <c r="G177" s="248">
        <v>1.1000000000000001E-6</v>
      </c>
      <c r="H177" s="248">
        <v>0.28229520000000002</v>
      </c>
      <c r="I177" s="248">
        <v>3.1999999999999999E-5</v>
      </c>
      <c r="J177" s="234">
        <f t="shared" si="27"/>
        <v>-17.32057923864366</v>
      </c>
      <c r="K177" s="234">
        <f t="shared" si="28"/>
        <v>2.2632034938203933</v>
      </c>
      <c r="L177" s="240">
        <f t="shared" si="29"/>
        <v>0.79130976643570083</v>
      </c>
      <c r="M177" s="241">
        <f t="shared" si="30"/>
        <v>1.3162496115526079</v>
      </c>
      <c r="N177" s="241">
        <f t="shared" si="31"/>
        <v>1.5103251725731339</v>
      </c>
      <c r="O177" s="249">
        <v>3.1100000000000003E-2</v>
      </c>
      <c r="P177" s="249">
        <v>2E-3</v>
      </c>
      <c r="Q177" s="243">
        <f t="shared" si="32"/>
        <v>0.28229479876601526</v>
      </c>
      <c r="R177" s="244">
        <f t="shared" si="33"/>
        <v>-16.645813963513945</v>
      </c>
      <c r="S177" s="242">
        <f t="shared" si="34"/>
        <v>2.3101486822322963</v>
      </c>
      <c r="T177" s="240">
        <f t="shared" si="35"/>
        <v>2.443674278884068</v>
      </c>
      <c r="U177" s="245">
        <f t="shared" si="36"/>
        <v>1.8684210526315789E-2</v>
      </c>
      <c r="V177" s="243">
        <f t="shared" si="37"/>
        <v>0.28230565983077816</v>
      </c>
      <c r="AP177" s="27"/>
    </row>
    <row r="178" spans="1:42" s="251" customFormat="1" ht="15" x14ac:dyDescent="0.2">
      <c r="A178" s="251" t="s">
        <v>218</v>
      </c>
      <c r="C178" s="252">
        <v>0.10478382090328651</v>
      </c>
      <c r="D178" s="253"/>
      <c r="E178" s="253"/>
      <c r="F178" s="254">
        <v>8.6770610000000002E-4</v>
      </c>
      <c r="G178" s="254">
        <v>2.3999999999999999E-6</v>
      </c>
      <c r="H178" s="254">
        <v>0.28242519999999999</v>
      </c>
      <c r="I178" s="254">
        <v>3.8999999999999999E-5</v>
      </c>
      <c r="J178" s="255">
        <f t="shared" si="27"/>
        <v>-12.723447141822275</v>
      </c>
      <c r="K178" s="255">
        <f t="shared" si="28"/>
        <v>2.7582792580936046</v>
      </c>
      <c r="L178" s="256">
        <f t="shared" si="29"/>
        <v>0.58555195661206827</v>
      </c>
      <c r="M178" s="257">
        <f t="shared" si="30"/>
        <v>1.1423121791452073</v>
      </c>
      <c r="N178" s="257">
        <f t="shared" si="31"/>
        <v>1.3479640878207699</v>
      </c>
      <c r="O178" s="258">
        <v>3.2200000000000006E-2</v>
      </c>
      <c r="P178" s="258">
        <v>3.3E-3</v>
      </c>
      <c r="Q178" s="259">
        <f t="shared" si="32"/>
        <v>0.28242467820082268</v>
      </c>
      <c r="R178" s="260">
        <f t="shared" si="33"/>
        <v>-12.028239954485764</v>
      </c>
      <c r="S178" s="261">
        <f t="shared" si="34"/>
        <v>2.8357663394991555</v>
      </c>
      <c r="T178" s="256">
        <f t="shared" si="35"/>
        <v>2.1095976625008235</v>
      </c>
      <c r="U178" s="262">
        <f t="shared" si="36"/>
        <v>1.8684210526315789E-2</v>
      </c>
      <c r="V178" s="259">
        <f t="shared" si="37"/>
        <v>0.2824359235344851</v>
      </c>
      <c r="W178" s="263"/>
      <c r="X178" s="263"/>
      <c r="Y178" s="263"/>
      <c r="Z178" s="263"/>
      <c r="AA178" s="263"/>
      <c r="AB178" s="263"/>
      <c r="AC178" s="263"/>
      <c r="AD178" s="263"/>
      <c r="AE178" s="263"/>
      <c r="AF178" s="263"/>
      <c r="AG178" s="263"/>
      <c r="AH178" s="263"/>
      <c r="AI178" s="263"/>
      <c r="AJ178" s="263"/>
      <c r="AK178" s="263"/>
      <c r="AL178" s="263"/>
      <c r="AM178" s="263"/>
      <c r="AN178" s="263"/>
      <c r="AO178" s="263"/>
      <c r="AP178" s="263"/>
    </row>
    <row r="179" spans="1:42" s="251" customFormat="1" ht="15" x14ac:dyDescent="0.2">
      <c r="A179" s="251" t="s">
        <v>219</v>
      </c>
      <c r="C179" s="252">
        <v>0.12246303536396135</v>
      </c>
      <c r="D179" s="253"/>
      <c r="E179" s="253"/>
      <c r="F179" s="254">
        <v>1.04097E-3</v>
      </c>
      <c r="G179" s="254">
        <v>3.0000000000000001E-6</v>
      </c>
      <c r="H179" s="254">
        <v>0.28252630000000001</v>
      </c>
      <c r="I179" s="254">
        <v>3.1000000000000001E-5</v>
      </c>
      <c r="J179" s="255">
        <f t="shared" si="27"/>
        <v>-9.1482928726771426</v>
      </c>
      <c r="K179" s="255">
        <f t="shared" si="28"/>
        <v>2.1924783846385063</v>
      </c>
      <c r="L179" s="256">
        <f t="shared" si="29"/>
        <v>0.42389869806779534</v>
      </c>
      <c r="M179" s="257">
        <f t="shared" si="30"/>
        <v>1.0064619688095677</v>
      </c>
      <c r="N179" s="257">
        <f t="shared" si="31"/>
        <v>1.221437494009137</v>
      </c>
      <c r="O179" s="258">
        <v>3.0499999999999999E-2</v>
      </c>
      <c r="P179" s="258">
        <v>3.1000000000000003E-3</v>
      </c>
      <c r="Q179" s="259">
        <f t="shared" si="32"/>
        <v>0.28252570706644553</v>
      </c>
      <c r="R179" s="260">
        <f t="shared" si="33"/>
        <v>-8.4930503177360617</v>
      </c>
      <c r="S179" s="261">
        <f t="shared" si="34"/>
        <v>2.2652942472817332</v>
      </c>
      <c r="T179" s="256">
        <f t="shared" si="35"/>
        <v>1.850590089897193</v>
      </c>
      <c r="U179" s="262">
        <f t="shared" si="36"/>
        <v>1.8684210526315789E-2</v>
      </c>
      <c r="V179" s="259">
        <f t="shared" si="37"/>
        <v>0.28253635853331671</v>
      </c>
      <c r="W179" s="263"/>
      <c r="X179" s="263"/>
      <c r="Y179" s="263"/>
      <c r="Z179" s="263"/>
      <c r="AA179" s="263"/>
      <c r="AB179" s="263"/>
      <c r="AC179" s="263"/>
      <c r="AD179" s="263"/>
      <c r="AE179" s="263"/>
      <c r="AF179" s="263"/>
      <c r="AG179" s="263"/>
      <c r="AH179" s="263"/>
      <c r="AI179" s="263"/>
      <c r="AJ179" s="263"/>
      <c r="AK179" s="263"/>
      <c r="AL179" s="263"/>
      <c r="AM179" s="263"/>
      <c r="AN179" s="263"/>
      <c r="AO179" s="263"/>
      <c r="AP179" s="263"/>
    </row>
    <row r="180" spans="1:42" ht="16" x14ac:dyDescent="0.2">
      <c r="A180" t="s">
        <v>220</v>
      </c>
      <c r="C180" s="246">
        <v>0.11979990781863853</v>
      </c>
      <c r="D180" s="250"/>
      <c r="E180" s="250"/>
      <c r="F180" s="248">
        <v>1.0243279999999999E-3</v>
      </c>
      <c r="G180" s="248">
        <v>3.3000000000000002E-6</v>
      </c>
      <c r="H180" s="248">
        <v>0.28247549999999999</v>
      </c>
      <c r="I180" s="248">
        <v>3.6000000000000001E-5</v>
      </c>
      <c r="J180" s="234">
        <f t="shared" si="27"/>
        <v>-10.9447106458977</v>
      </c>
      <c r="K180" s="234">
        <f t="shared" si="28"/>
        <v>2.5461039305479427</v>
      </c>
      <c r="L180" s="240">
        <f t="shared" si="29"/>
        <v>0.50648789454944088</v>
      </c>
      <c r="M180" s="241">
        <f t="shared" si="30"/>
        <v>1.0769128842311406</v>
      </c>
      <c r="N180" s="241">
        <f t="shared" si="31"/>
        <v>1.2874247924329811</v>
      </c>
      <c r="O180" s="249">
        <v>3.2100000000000004E-2</v>
      </c>
      <c r="P180" s="249">
        <v>3.0000000000000001E-3</v>
      </c>
      <c r="Q180" s="243">
        <f t="shared" si="32"/>
        <v>0.28247488592906916</v>
      </c>
      <c r="R180" s="244">
        <f t="shared" si="33"/>
        <v>-10.254857103129122</v>
      </c>
      <c r="S180" s="242">
        <f t="shared" si="34"/>
        <v>2.6165938564121713</v>
      </c>
      <c r="T180" s="240">
        <f t="shared" si="35"/>
        <v>1.980365723052447</v>
      </c>
      <c r="U180" s="245">
        <f t="shared" si="36"/>
        <v>1.8684210526315789E-2</v>
      </c>
      <c r="V180" s="243">
        <f t="shared" si="37"/>
        <v>0.28248609632886917</v>
      </c>
      <c r="AP180" s="27"/>
    </row>
    <row r="181" spans="1:42" ht="16" x14ac:dyDescent="0.2">
      <c r="A181"/>
      <c r="C181" s="246"/>
      <c r="D181" s="250"/>
      <c r="E181" s="250"/>
      <c r="F181" s="248"/>
      <c r="G181" s="248"/>
      <c r="H181" s="248"/>
      <c r="I181" s="248"/>
      <c r="J181" s="234"/>
      <c r="K181" s="234"/>
      <c r="L181" s="240"/>
      <c r="M181" s="241"/>
      <c r="N181" s="241"/>
      <c r="O181" s="249"/>
      <c r="P181" s="249"/>
      <c r="Q181" s="243"/>
      <c r="R181" s="244"/>
      <c r="S181" s="242"/>
      <c r="T181" s="240"/>
      <c r="U181" s="245"/>
      <c r="V181" s="243"/>
      <c r="AP181" s="27"/>
    </row>
    <row r="182" spans="1:42" ht="15" x14ac:dyDescent="0.2">
      <c r="A182" s="265" t="s">
        <v>221</v>
      </c>
      <c r="C182" s="246"/>
      <c r="D182" s="250"/>
      <c r="E182" s="250"/>
      <c r="F182" s="248"/>
      <c r="G182" s="248"/>
      <c r="H182" s="248"/>
      <c r="I182" s="248"/>
      <c r="J182" s="234"/>
      <c r="K182" s="234"/>
      <c r="L182" s="240"/>
      <c r="M182" s="241"/>
      <c r="N182" s="241"/>
      <c r="O182" s="249"/>
      <c r="P182" s="249"/>
      <c r="Q182" s="243"/>
      <c r="R182" s="244"/>
      <c r="S182" s="242"/>
      <c r="T182" s="240"/>
      <c r="U182" s="245"/>
      <c r="V182" s="243"/>
      <c r="AP182" s="27"/>
    </row>
    <row r="183" spans="1:42" ht="16" x14ac:dyDescent="0.2">
      <c r="A183" t="s">
        <v>222</v>
      </c>
      <c r="C183" s="246">
        <v>6.9032153902383847E-2</v>
      </c>
      <c r="D183" s="250"/>
      <c r="E183" s="250"/>
      <c r="F183" s="248">
        <v>5.2141519999999997E-4</v>
      </c>
      <c r="G183" s="248">
        <v>7.4000000000000001E-7</v>
      </c>
      <c r="H183" s="248">
        <v>0.28253159999999999</v>
      </c>
      <c r="I183" s="248">
        <v>3.6999999999999998E-5</v>
      </c>
      <c r="J183" s="234">
        <f t="shared" si="27"/>
        <v>-8.9608713333456418</v>
      </c>
      <c r="K183" s="234">
        <f t="shared" si="28"/>
        <v>2.6168290397298302</v>
      </c>
      <c r="L183" s="240">
        <f t="shared" si="29"/>
        <v>0.40875049713647343</v>
      </c>
      <c r="M183" s="241">
        <f t="shared" si="30"/>
        <v>0.98557411608944623</v>
      </c>
      <c r="N183" s="241">
        <f t="shared" si="31"/>
        <v>1.1990777212510062</v>
      </c>
      <c r="O183" s="249">
        <v>2.7019999999999999E-2</v>
      </c>
      <c r="P183" s="249">
        <v>9.0000000000000008E-4</v>
      </c>
      <c r="Q183" s="243">
        <f t="shared" si="32"/>
        <v>0.28253133689875848</v>
      </c>
      <c r="R183" s="244">
        <f t="shared" si="33"/>
        <v>-8.371131693180045</v>
      </c>
      <c r="S183" s="242">
        <f t="shared" si="34"/>
        <v>2.6379604498627995</v>
      </c>
      <c r="T183" s="240">
        <f t="shared" si="35"/>
        <v>1.839177684292028</v>
      </c>
      <c r="U183" s="245">
        <f t="shared" si="36"/>
        <v>1.8684210526315789E-2</v>
      </c>
      <c r="V183" s="243">
        <f t="shared" si="37"/>
        <v>0.28254077274415768</v>
      </c>
      <c r="AP183" s="27"/>
    </row>
    <row r="184" spans="1:42" ht="16" x14ac:dyDescent="0.2">
      <c r="A184" t="s">
        <v>223</v>
      </c>
      <c r="C184" s="246">
        <v>4.1714573898541607E-2</v>
      </c>
      <c r="D184" s="250"/>
      <c r="E184" s="250"/>
      <c r="F184" s="248">
        <v>3.041176E-4</v>
      </c>
      <c r="G184" s="248">
        <v>8.6000000000000002E-7</v>
      </c>
      <c r="H184" s="248">
        <v>0.28249289999999999</v>
      </c>
      <c r="I184" s="248">
        <v>3.8000000000000002E-5</v>
      </c>
      <c r="J184" s="234">
        <f t="shared" si="27"/>
        <v>-10.329402196015254</v>
      </c>
      <c r="K184" s="234">
        <f t="shared" si="28"/>
        <v>2.6875541489117172</v>
      </c>
      <c r="L184" s="240">
        <f t="shared" si="29"/>
        <v>0.46784257210200392</v>
      </c>
      <c r="M184" s="241">
        <f t="shared" si="30"/>
        <v>1.0330690830455207</v>
      </c>
      <c r="N184" s="241">
        <f t="shared" si="31"/>
        <v>1.242536306518248</v>
      </c>
      <c r="O184" s="249">
        <v>7.0700000000000008E-3</v>
      </c>
      <c r="P184" s="249">
        <v>3.9000000000000005E-4</v>
      </c>
      <c r="Q184" s="243">
        <f t="shared" si="32"/>
        <v>0.28249285985477007</v>
      </c>
      <c r="R184" s="244">
        <f t="shared" si="33"/>
        <v>-10.174134741648411</v>
      </c>
      <c r="S184" s="242">
        <f t="shared" si="34"/>
        <v>2.6967076780934809</v>
      </c>
      <c r="T184" s="240">
        <f t="shared" si="35"/>
        <v>1.9565524337888576</v>
      </c>
      <c r="U184" s="245">
        <f t="shared" si="36"/>
        <v>1.8684210526315789E-2</v>
      </c>
      <c r="V184" s="243">
        <f t="shared" si="37"/>
        <v>0.28249532835971397</v>
      </c>
      <c r="AP184" s="27"/>
    </row>
    <row r="185" spans="1:42" ht="16" x14ac:dyDescent="0.2">
      <c r="A185" t="s">
        <v>224</v>
      </c>
      <c r="C185" s="246">
        <v>3.5077673633506772E-2</v>
      </c>
      <c r="D185" s="250"/>
      <c r="E185" s="250"/>
      <c r="F185" s="248">
        <v>2.611798E-4</v>
      </c>
      <c r="G185" s="248">
        <v>5.8999999999999996E-7</v>
      </c>
      <c r="H185" s="248">
        <v>0.28242010000000001</v>
      </c>
      <c r="I185" s="248">
        <v>3.3000000000000003E-5</v>
      </c>
      <c r="J185" s="234">
        <f t="shared" si="27"/>
        <v>-12.903796170235385</v>
      </c>
      <c r="K185" s="234">
        <f t="shared" si="28"/>
        <v>2.3339286030022812</v>
      </c>
      <c r="L185" s="240">
        <f t="shared" si="29"/>
        <v>0.58306164075298339</v>
      </c>
      <c r="M185" s="241">
        <f t="shared" si="30"/>
        <v>1.1314245863485934</v>
      </c>
      <c r="N185" s="241">
        <f t="shared" si="31"/>
        <v>1.3346827817310036</v>
      </c>
      <c r="O185" s="249">
        <v>1.0490000000000001E-2</v>
      </c>
      <c r="P185" s="249">
        <v>4.8000000000000001E-4</v>
      </c>
      <c r="Q185" s="243">
        <f t="shared" si="32"/>
        <v>0.28242004884337085</v>
      </c>
      <c r="R185" s="244">
        <f t="shared" si="33"/>
        <v>-12.673173956164741</v>
      </c>
      <c r="S185" s="242">
        <f t="shared" si="34"/>
        <v>2.3451927763143083</v>
      </c>
      <c r="T185" s="240">
        <f t="shared" si="35"/>
        <v>2.1410053613367834</v>
      </c>
      <c r="U185" s="245">
        <f t="shared" si="36"/>
        <v>1.8684210526315789E-2</v>
      </c>
      <c r="V185" s="243">
        <f t="shared" si="37"/>
        <v>0.28242371156523804</v>
      </c>
      <c r="AP185" s="27"/>
    </row>
    <row r="186" spans="1:42" ht="16" x14ac:dyDescent="0.2">
      <c r="A186" t="s">
        <v>225</v>
      </c>
      <c r="C186" s="246">
        <v>5.2278913938716975E-2</v>
      </c>
      <c r="D186" s="250"/>
      <c r="E186" s="250"/>
      <c r="F186" s="248">
        <v>4.1109920000000002E-4</v>
      </c>
      <c r="G186" s="248">
        <v>7.8999999999999995E-7</v>
      </c>
      <c r="H186" s="248">
        <v>0.2825375</v>
      </c>
      <c r="I186" s="248">
        <v>3.4999999999999997E-5</v>
      </c>
      <c r="J186" s="234">
        <f t="shared" si="27"/>
        <v>-8.7522322612589623</v>
      </c>
      <c r="K186" s="234">
        <f t="shared" si="28"/>
        <v>2.4753788213660548</v>
      </c>
      <c r="L186" s="240">
        <f t="shared" si="29"/>
        <v>0.39794659570747404</v>
      </c>
      <c r="M186" s="241">
        <f t="shared" si="30"/>
        <v>0.97464698811119688</v>
      </c>
      <c r="N186" s="241">
        <f t="shared" si="31"/>
        <v>1.188240442348899</v>
      </c>
      <c r="O186" s="249">
        <v>3.1100000000000003E-2</v>
      </c>
      <c r="P186" s="249">
        <v>1.1000000000000001E-3</v>
      </c>
      <c r="Q186" s="243">
        <f t="shared" si="32"/>
        <v>0.28253726123128153</v>
      </c>
      <c r="R186" s="244">
        <f t="shared" si="33"/>
        <v>-8.0711300580582623</v>
      </c>
      <c r="S186" s="242">
        <f t="shared" si="34"/>
        <v>2.5012062748615014</v>
      </c>
      <c r="T186" s="240">
        <f t="shared" si="35"/>
        <v>1.8201709147989873</v>
      </c>
      <c r="U186" s="245">
        <f t="shared" si="36"/>
        <v>1.8684210526315789E-2</v>
      </c>
      <c r="V186" s="243">
        <f t="shared" si="37"/>
        <v>0.28254812229604442</v>
      </c>
      <c r="AP186" s="27"/>
    </row>
    <row r="187" spans="1:42" ht="16" x14ac:dyDescent="0.2">
      <c r="A187" t="s">
        <v>226</v>
      </c>
      <c r="C187" s="246">
        <v>0.11047066977506136</v>
      </c>
      <c r="D187" s="250"/>
      <c r="E187" s="250"/>
      <c r="F187" s="248">
        <v>8.6514260000000005E-4</v>
      </c>
      <c r="G187" s="248">
        <v>6.5000000000000002E-7</v>
      </c>
      <c r="H187" s="248">
        <v>0.28250599999999998</v>
      </c>
      <c r="I187" s="248">
        <v>4.3999999999999999E-5</v>
      </c>
      <c r="J187" s="234">
        <f t="shared" si="27"/>
        <v>-9.86615273087431</v>
      </c>
      <c r="K187" s="234">
        <f t="shared" si="28"/>
        <v>3.111904804003041</v>
      </c>
      <c r="L187" s="240">
        <f t="shared" si="29"/>
        <v>0.45457581163486255</v>
      </c>
      <c r="M187" s="241">
        <f t="shared" si="30"/>
        <v>1.0300470673385385</v>
      </c>
      <c r="N187" s="241">
        <f t="shared" si="31"/>
        <v>1.2426234664535551</v>
      </c>
      <c r="O187" s="249">
        <v>3.0610000000000002E-2</v>
      </c>
      <c r="P187" s="249">
        <v>7.2999999999999996E-4</v>
      </c>
      <c r="Q187" s="243">
        <f t="shared" si="32"/>
        <v>0.28250550543947578</v>
      </c>
      <c r="R187" s="244">
        <f t="shared" si="33"/>
        <v>-9.2050403267085468</v>
      </c>
      <c r="S187" s="242">
        <f t="shared" si="34"/>
        <v>3.129049585386777</v>
      </c>
      <c r="T187" s="240">
        <f t="shared" si="35"/>
        <v>1.9026886959124658</v>
      </c>
      <c r="U187" s="245">
        <f t="shared" si="36"/>
        <v>1.8684210526315789E-2</v>
      </c>
      <c r="V187" s="243">
        <f t="shared" si="37"/>
        <v>0.28251619533245137</v>
      </c>
      <c r="AP187" s="27"/>
    </row>
    <row r="188" spans="1:42" ht="16" x14ac:dyDescent="0.2">
      <c r="A188" t="s">
        <v>227</v>
      </c>
      <c r="C188" s="246">
        <v>0.11431282307590533</v>
      </c>
      <c r="D188" s="250"/>
      <c r="E188" s="250"/>
      <c r="F188" s="248">
        <v>9.1276180000000005E-4</v>
      </c>
      <c r="G188" s="248">
        <v>7.8000000000000005E-7</v>
      </c>
      <c r="H188" s="248">
        <v>0.2824912</v>
      </c>
      <c r="I188" s="248">
        <v>4.0000000000000003E-5</v>
      </c>
      <c r="J188" s="234">
        <f t="shared" si="27"/>
        <v>-10.389518538819623</v>
      </c>
      <c r="K188" s="234">
        <f t="shared" si="28"/>
        <v>2.8290043672754921</v>
      </c>
      <c r="L188" s="240">
        <f t="shared" si="29"/>
        <v>0.47927618818798684</v>
      </c>
      <c r="M188" s="241">
        <f t="shared" si="30"/>
        <v>1.0519262323573064</v>
      </c>
      <c r="N188" s="241">
        <f t="shared" si="31"/>
        <v>1.2633999190616187</v>
      </c>
      <c r="O188" s="249">
        <v>3.1710000000000002E-2</v>
      </c>
      <c r="P188" s="249">
        <v>8.0000000000000004E-4</v>
      </c>
      <c r="Q188" s="243">
        <f t="shared" si="32"/>
        <v>0.28249065946156587</v>
      </c>
      <c r="R188" s="244">
        <f t="shared" si="33"/>
        <v>-9.7056738423073607</v>
      </c>
      <c r="S188" s="242">
        <f t="shared" si="34"/>
        <v>2.8477970386877343</v>
      </c>
      <c r="T188" s="240">
        <f t="shared" si="35"/>
        <v>1.9400243513821056</v>
      </c>
      <c r="U188" s="245">
        <f t="shared" si="36"/>
        <v>1.8684210526315789E-2</v>
      </c>
      <c r="V188" s="243">
        <f t="shared" si="37"/>
        <v>0.28250173361992559</v>
      </c>
      <c r="AP188" s="27"/>
    </row>
    <row r="189" spans="1:42" ht="16" x14ac:dyDescent="0.2">
      <c r="A189" t="s">
        <v>228</v>
      </c>
      <c r="C189" s="246">
        <v>5.7427572939467056E-2</v>
      </c>
      <c r="D189" s="250"/>
      <c r="E189" s="250"/>
      <c r="F189" s="248">
        <v>4.434148E-4</v>
      </c>
      <c r="G189" s="248">
        <v>2.7E-6</v>
      </c>
      <c r="H189" s="248">
        <v>0.28250769999999997</v>
      </c>
      <c r="I189" s="248">
        <v>3.4E-5</v>
      </c>
      <c r="J189" s="234">
        <f t="shared" si="27"/>
        <v>-9.8060363880699413</v>
      </c>
      <c r="K189" s="234">
        <f t="shared" si="28"/>
        <v>2.4046537121841678</v>
      </c>
      <c r="L189" s="240">
        <f t="shared" si="29"/>
        <v>0.44609471492731717</v>
      </c>
      <c r="M189" s="241">
        <f t="shared" si="30"/>
        <v>1.0164524198338334</v>
      </c>
      <c r="N189" s="241">
        <f t="shared" si="31"/>
        <v>1.2276549903601688</v>
      </c>
      <c r="O189" s="249">
        <v>2.3449999999999999E-2</v>
      </c>
      <c r="P189" s="249">
        <v>6.8999999999999997E-4</v>
      </c>
      <c r="Q189" s="243">
        <f t="shared" si="32"/>
        <v>0.28250750582539841</v>
      </c>
      <c r="R189" s="244">
        <f t="shared" si="33"/>
        <v>-9.2930728667550699</v>
      </c>
      <c r="S189" s="242">
        <f t="shared" si="34"/>
        <v>2.4209178383579313</v>
      </c>
      <c r="T189" s="240">
        <f t="shared" si="35"/>
        <v>1.9039816268780547</v>
      </c>
      <c r="U189" s="245">
        <f t="shared" si="36"/>
        <v>1.8684210526315789E-2</v>
      </c>
      <c r="V189" s="243">
        <f t="shared" si="37"/>
        <v>0.28251569469290777</v>
      </c>
      <c r="AP189" s="27"/>
    </row>
    <row r="190" spans="1:42" ht="16" x14ac:dyDescent="0.2">
      <c r="A190" t="s">
        <v>229</v>
      </c>
      <c r="C190" s="246">
        <v>9.3798536145053638E-2</v>
      </c>
      <c r="D190" s="250"/>
      <c r="E190" s="250"/>
      <c r="F190" s="248">
        <v>7.3445659999999996E-4</v>
      </c>
      <c r="G190" s="248">
        <v>1.3999999999999999E-6</v>
      </c>
      <c r="H190" s="248">
        <v>0.28253299999999998</v>
      </c>
      <c r="I190" s="248">
        <v>3.8999999999999999E-5</v>
      </c>
      <c r="J190" s="234">
        <f t="shared" si="27"/>
        <v>-8.9113637569188597</v>
      </c>
      <c r="K190" s="234">
        <f t="shared" si="28"/>
        <v>2.7582792580936046</v>
      </c>
      <c r="L190" s="240">
        <f t="shared" si="29"/>
        <v>0.40912574056676926</v>
      </c>
      <c r="M190" s="241">
        <f t="shared" si="30"/>
        <v>0.98911788193500105</v>
      </c>
      <c r="N190" s="241">
        <f t="shared" si="31"/>
        <v>1.2035301952769064</v>
      </c>
      <c r="O190" s="249">
        <v>2.9100000000000001E-2</v>
      </c>
      <c r="P190" s="249">
        <v>6.9999999999999999E-4</v>
      </c>
      <c r="Q190" s="243">
        <f t="shared" si="32"/>
        <v>0.28253260086351756</v>
      </c>
      <c r="R190" s="244">
        <f t="shared" si="33"/>
        <v>-8.2803018942312345</v>
      </c>
      <c r="S190" s="242">
        <f t="shared" si="34"/>
        <v>2.7747480708201016</v>
      </c>
      <c r="T190" s="240">
        <f t="shared" si="35"/>
        <v>1.8340306059747185</v>
      </c>
      <c r="U190" s="245">
        <f t="shared" si="36"/>
        <v>1.8684210526315789E-2</v>
      </c>
      <c r="V190" s="243">
        <f t="shared" si="37"/>
        <v>0.28254276327777217</v>
      </c>
      <c r="AP190" s="27"/>
    </row>
    <row r="191" spans="1:42" ht="16" x14ac:dyDescent="0.2">
      <c r="A191" t="s">
        <v>230</v>
      </c>
      <c r="C191" s="246">
        <v>0.11028278201812544</v>
      </c>
      <c r="D191" s="250"/>
      <c r="E191" s="250"/>
      <c r="F191" s="248">
        <v>8.7705659999999996E-4</v>
      </c>
      <c r="G191" s="248">
        <v>3.5999999999999998E-6</v>
      </c>
      <c r="H191" s="248">
        <v>0.28253329999999999</v>
      </c>
      <c r="I191" s="248">
        <v>4.1999999999999998E-5</v>
      </c>
      <c r="J191" s="234">
        <f t="shared" si="27"/>
        <v>-8.9007549905412713</v>
      </c>
      <c r="K191" s="234">
        <f t="shared" si="28"/>
        <v>2.9704545856392666</v>
      </c>
      <c r="L191" s="240">
        <f t="shared" si="29"/>
        <v>0.41041450738482727</v>
      </c>
      <c r="M191" s="241">
        <f t="shared" si="30"/>
        <v>0.99239852860358191</v>
      </c>
      <c r="N191" s="241">
        <f t="shared" si="31"/>
        <v>1.2073682210294228</v>
      </c>
      <c r="O191" s="249">
        <v>2.393E-2</v>
      </c>
      <c r="P191" s="249">
        <v>6.4000000000000005E-4</v>
      </c>
      <c r="Q191" s="243">
        <f t="shared" si="32"/>
        <v>0.28253290806715792</v>
      </c>
      <c r="R191" s="244">
        <f t="shared" si="33"/>
        <v>-8.3840936208190442</v>
      </c>
      <c r="S191" s="242">
        <f t="shared" si="34"/>
        <v>2.9855763701699529</v>
      </c>
      <c r="T191" s="240">
        <f t="shared" si="35"/>
        <v>1.8379059241981277</v>
      </c>
      <c r="U191" s="245">
        <f t="shared" si="36"/>
        <v>1.8684210526315789E-2</v>
      </c>
      <c r="V191" s="243">
        <f t="shared" si="37"/>
        <v>0.28254126459072387</v>
      </c>
      <c r="AP191" s="27"/>
    </row>
    <row r="192" spans="1:42" ht="16" x14ac:dyDescent="0.2">
      <c r="A192" t="s">
        <v>231</v>
      </c>
      <c r="C192" s="246">
        <v>8.6008828892437217E-2</v>
      </c>
      <c r="D192" s="250"/>
      <c r="E192" s="250"/>
      <c r="F192" s="248">
        <v>6.5272439999999995E-4</v>
      </c>
      <c r="G192" s="248">
        <v>6.8000000000000001E-6</v>
      </c>
      <c r="H192" s="248">
        <v>0.28253850000000003</v>
      </c>
      <c r="I192" s="248">
        <v>3.4E-5</v>
      </c>
      <c r="J192" s="234">
        <f t="shared" si="27"/>
        <v>-8.7168697066670031</v>
      </c>
      <c r="K192" s="234">
        <f t="shared" si="28"/>
        <v>2.4046537121841678</v>
      </c>
      <c r="L192" s="240">
        <f t="shared" si="29"/>
        <v>0.3992405288249064</v>
      </c>
      <c r="M192" s="241">
        <f t="shared" si="30"/>
        <v>0.97940218525568146</v>
      </c>
      <c r="N192" s="241">
        <f t="shared" si="31"/>
        <v>1.1939793406873256</v>
      </c>
      <c r="O192" s="249">
        <v>3.4200000000000001E-2</v>
      </c>
      <c r="P192" s="249">
        <v>1E-3</v>
      </c>
      <c r="Q192" s="243">
        <f t="shared" si="32"/>
        <v>0.28253808309324624</v>
      </c>
      <c r="R192" s="244">
        <f t="shared" si="33"/>
        <v>-7.9733047007435331</v>
      </c>
      <c r="S192" s="242">
        <f t="shared" si="34"/>
        <v>2.4284109145699198</v>
      </c>
      <c r="T192" s="240">
        <f t="shared" si="35"/>
        <v>1.8152437301713611</v>
      </c>
      <c r="U192" s="245">
        <f t="shared" si="36"/>
        <v>1.8684210526315789E-2</v>
      </c>
      <c r="V192" s="243">
        <f t="shared" si="37"/>
        <v>0.28255002711785393</v>
      </c>
      <c r="AP192" s="27"/>
    </row>
    <row r="193" spans="1:42" ht="16" x14ac:dyDescent="0.2">
      <c r="A193" t="s">
        <v>232</v>
      </c>
      <c r="C193" s="246">
        <v>4.4309945149612062E-2</v>
      </c>
      <c r="D193" s="250"/>
      <c r="E193" s="250"/>
      <c r="F193" s="248">
        <v>3.5206750000000002E-4</v>
      </c>
      <c r="G193" s="248">
        <v>1.3999999999999999E-6</v>
      </c>
      <c r="H193" s="248">
        <v>0.28255999999999998</v>
      </c>
      <c r="I193" s="248">
        <v>3.4999999999999997E-5</v>
      </c>
      <c r="J193" s="234">
        <f t="shared" si="27"/>
        <v>-7.9565747829634077</v>
      </c>
      <c r="K193" s="234">
        <f t="shared" si="28"/>
        <v>2.4753788213660548</v>
      </c>
      <c r="L193" s="240">
        <f t="shared" si="29"/>
        <v>0.36125118233563847</v>
      </c>
      <c r="M193" s="241">
        <f t="shared" si="30"/>
        <v>0.94226265478285209</v>
      </c>
      <c r="N193" s="241">
        <f t="shared" si="31"/>
        <v>1.1575270369576038</v>
      </c>
      <c r="O193" s="249">
        <v>2.281E-2</v>
      </c>
      <c r="P193" s="249">
        <v>9.6000000000000002E-4</v>
      </c>
      <c r="Q193" s="243">
        <f t="shared" si="32"/>
        <v>0.28255985003565398</v>
      </c>
      <c r="R193" s="244">
        <f t="shared" si="33"/>
        <v>-7.4561451852794836</v>
      </c>
      <c r="S193" s="242">
        <f t="shared" si="34"/>
        <v>2.4979329993393908</v>
      </c>
      <c r="T193" s="240">
        <f t="shared" si="35"/>
        <v>1.7692091478912122</v>
      </c>
      <c r="U193" s="245">
        <f t="shared" si="36"/>
        <v>1.8684210526315789E-2</v>
      </c>
      <c r="V193" s="243">
        <f t="shared" si="37"/>
        <v>0.28256781536409176</v>
      </c>
      <c r="AP193" s="27"/>
    </row>
    <row r="194" spans="1:42" ht="16" x14ac:dyDescent="0.2">
      <c r="A194" t="s">
        <v>233</v>
      </c>
      <c r="C194" s="246">
        <v>0.11831156357209237</v>
      </c>
      <c r="D194" s="250"/>
      <c r="E194" s="250"/>
      <c r="F194" s="248">
        <v>9.5507209999999999E-4</v>
      </c>
      <c r="G194" s="248">
        <v>7.3E-7</v>
      </c>
      <c r="H194" s="248">
        <v>0.28263129999999997</v>
      </c>
      <c r="I194" s="248">
        <v>4.3000000000000002E-5</v>
      </c>
      <c r="J194" s="234">
        <f t="shared" si="27"/>
        <v>-5.4352246406292544</v>
      </c>
      <c r="K194" s="234">
        <f t="shared" si="28"/>
        <v>3.0411796948211536</v>
      </c>
      <c r="L194" s="240">
        <f t="shared" si="29"/>
        <v>0.25159068561731701</v>
      </c>
      <c r="M194" s="241">
        <f t="shared" si="30"/>
        <v>0.85762961994502185</v>
      </c>
      <c r="N194" s="241">
        <f t="shared" si="31"/>
        <v>1.0813877562511116</v>
      </c>
      <c r="O194" s="249">
        <v>3.005E-2</v>
      </c>
      <c r="P194" s="249">
        <v>7.8000000000000009E-4</v>
      </c>
      <c r="Q194" s="243">
        <f t="shared" si="32"/>
        <v>0.28263076402222026</v>
      </c>
      <c r="R194" s="244">
        <f t="shared" si="33"/>
        <v>-4.7877005831853392</v>
      </c>
      <c r="S194" s="242">
        <f t="shared" si="34"/>
        <v>3.0594996706628796</v>
      </c>
      <c r="T194" s="240">
        <f t="shared" si="35"/>
        <v>1.5787246122599223</v>
      </c>
      <c r="U194" s="245">
        <f t="shared" si="36"/>
        <v>1.8684210526315789E-2</v>
      </c>
      <c r="V194" s="243">
        <f t="shared" si="37"/>
        <v>0.28264125829221354</v>
      </c>
      <c r="AP194" s="27"/>
    </row>
    <row r="195" spans="1:42" s="251" customFormat="1" ht="15" x14ac:dyDescent="0.2">
      <c r="A195" s="251" t="s">
        <v>234</v>
      </c>
      <c r="C195" s="252">
        <v>4.3979394284012291E-2</v>
      </c>
      <c r="D195" s="253"/>
      <c r="E195" s="253"/>
      <c r="F195" s="254">
        <v>3.4172439999999998E-4</v>
      </c>
      <c r="G195" s="254">
        <v>8.1999999999999998E-7</v>
      </c>
      <c r="H195" s="254">
        <v>0.282528</v>
      </c>
      <c r="I195" s="254">
        <v>3.8000000000000002E-5</v>
      </c>
      <c r="J195" s="255">
        <f t="shared" si="27"/>
        <v>-9.0881765298727739</v>
      </c>
      <c r="K195" s="255">
        <f t="shared" si="28"/>
        <v>2.6875541489117172</v>
      </c>
      <c r="L195" s="256">
        <f t="shared" si="29"/>
        <v>0.4123040253088513</v>
      </c>
      <c r="M195" s="257">
        <f t="shared" si="30"/>
        <v>0.98593493132904864</v>
      </c>
      <c r="N195" s="257">
        <f t="shared" si="31"/>
        <v>1.1984747667002007</v>
      </c>
      <c r="O195" s="258">
        <v>1.9600000000000003E-2</v>
      </c>
      <c r="P195" s="258">
        <v>1.1999999999999999E-3</v>
      </c>
      <c r="Q195" s="259">
        <f t="shared" si="32"/>
        <v>0.28252787492922454</v>
      </c>
      <c r="R195" s="260">
        <f t="shared" si="33"/>
        <v>-8.6581025526233368</v>
      </c>
      <c r="S195" s="261">
        <f t="shared" si="34"/>
        <v>2.7157153757953014</v>
      </c>
      <c r="T195" s="256">
        <f t="shared" si="35"/>
        <v>1.8548280009561373</v>
      </c>
      <c r="U195" s="262">
        <f t="shared" si="36"/>
        <v>1.8684210526315789E-2</v>
      </c>
      <c r="V195" s="259">
        <f t="shared" si="37"/>
        <v>0.28253471910980049</v>
      </c>
      <c r="W195" s="263"/>
      <c r="X195" s="263"/>
      <c r="Y195" s="263"/>
      <c r="Z195" s="263"/>
      <c r="AA195" s="263"/>
      <c r="AB195" s="263"/>
      <c r="AC195" s="263"/>
      <c r="AD195" s="263"/>
      <c r="AE195" s="263"/>
      <c r="AF195" s="263"/>
      <c r="AG195" s="263"/>
      <c r="AH195" s="263"/>
      <c r="AI195" s="263"/>
      <c r="AJ195" s="263"/>
      <c r="AK195" s="263"/>
      <c r="AL195" s="263"/>
      <c r="AM195" s="263"/>
      <c r="AN195" s="263"/>
      <c r="AO195" s="263"/>
      <c r="AP195" s="263"/>
    </row>
    <row r="196" spans="1:42" s="251" customFormat="1" ht="15" x14ac:dyDescent="0.2">
      <c r="A196" s="251" t="s">
        <v>235</v>
      </c>
      <c r="C196" s="252">
        <v>5.7488035524054695E-2</v>
      </c>
      <c r="D196" s="253"/>
      <c r="E196" s="253"/>
      <c r="F196" s="254">
        <v>4.6400949999999999E-4</v>
      </c>
      <c r="G196" s="254">
        <v>7.0999999999999998E-7</v>
      </c>
      <c r="H196" s="254">
        <v>0.28260649999999998</v>
      </c>
      <c r="I196" s="254">
        <v>4.0000000000000003E-5</v>
      </c>
      <c r="J196" s="255">
        <f t="shared" si="27"/>
        <v>-6.3122159944843563</v>
      </c>
      <c r="K196" s="255">
        <f t="shared" si="28"/>
        <v>2.8290043672754921</v>
      </c>
      <c r="L196" s="256">
        <f t="shared" si="29"/>
        <v>0.28775833830871922</v>
      </c>
      <c r="M196" s="257">
        <f t="shared" si="30"/>
        <v>0.88090655315969657</v>
      </c>
      <c r="N196" s="257">
        <f t="shared" si="31"/>
        <v>1.1005299295576656</v>
      </c>
      <c r="O196" s="258">
        <v>5.1900000000000002E-2</v>
      </c>
      <c r="P196" s="258">
        <v>7.3000000000000001E-3</v>
      </c>
      <c r="Q196" s="259">
        <f t="shared" si="32"/>
        <v>0.28260605016942109</v>
      </c>
      <c r="R196" s="260">
        <f t="shared" si="33"/>
        <v>-5.1768453664879921</v>
      </c>
      <c r="S196" s="261">
        <f t="shared" si="34"/>
        <v>3.0002380532762785</v>
      </c>
      <c r="T196" s="256">
        <f t="shared" si="35"/>
        <v>1.6230833004861975</v>
      </c>
      <c r="U196" s="262">
        <f t="shared" si="36"/>
        <v>1.8684210526315789E-2</v>
      </c>
      <c r="V196" s="259">
        <f t="shared" si="37"/>
        <v>0.28262417874615336</v>
      </c>
      <c r="W196" s="263"/>
      <c r="X196" s="263"/>
      <c r="Y196" s="263"/>
      <c r="Z196" s="263"/>
      <c r="AA196" s="263"/>
      <c r="AB196" s="263"/>
      <c r="AC196" s="263"/>
      <c r="AD196" s="263"/>
      <c r="AE196" s="263"/>
      <c r="AF196" s="263"/>
      <c r="AG196" s="263"/>
      <c r="AH196" s="263"/>
      <c r="AI196" s="263"/>
      <c r="AJ196" s="263"/>
      <c r="AK196" s="263"/>
      <c r="AL196" s="263"/>
      <c r="AM196" s="263"/>
      <c r="AN196" s="263"/>
      <c r="AO196" s="263"/>
      <c r="AP196" s="263"/>
    </row>
    <row r="197" spans="1:42" ht="16" x14ac:dyDescent="0.2">
      <c r="A197" t="s">
        <v>236</v>
      </c>
      <c r="C197" s="246">
        <v>0.10361038706317366</v>
      </c>
      <c r="D197" s="250"/>
      <c r="E197" s="250"/>
      <c r="F197" s="248">
        <v>8.1017519999999996E-4</v>
      </c>
      <c r="G197" s="248">
        <v>3.8E-6</v>
      </c>
      <c r="H197" s="248">
        <v>0.28260190000000002</v>
      </c>
      <c r="I197" s="248">
        <v>4.0000000000000003E-5</v>
      </c>
      <c r="J197" s="234">
        <f t="shared" si="27"/>
        <v>-6.4748837456014847</v>
      </c>
      <c r="K197" s="234">
        <f t="shared" si="28"/>
        <v>2.8290043672754921</v>
      </c>
      <c r="L197" s="240">
        <f t="shared" si="29"/>
        <v>0.29826087265982509</v>
      </c>
      <c r="M197" s="241">
        <f t="shared" si="30"/>
        <v>0.89529599881667798</v>
      </c>
      <c r="N197" s="241">
        <f t="shared" si="31"/>
        <v>1.1159160551593172</v>
      </c>
      <c r="O197" s="249">
        <v>2.7920000000000004E-2</v>
      </c>
      <c r="P197" s="249">
        <v>1E-3</v>
      </c>
      <c r="Q197" s="243">
        <f t="shared" si="32"/>
        <v>0.28260147757280113</v>
      </c>
      <c r="R197" s="244">
        <f t="shared" si="33"/>
        <v>-5.8706648294049035</v>
      </c>
      <c r="S197" s="242">
        <f t="shared" si="34"/>
        <v>2.852594505643069</v>
      </c>
      <c r="T197" s="240">
        <f t="shared" si="35"/>
        <v>1.6566948027022923</v>
      </c>
      <c r="U197" s="245">
        <f t="shared" si="36"/>
        <v>1.8684210526315789E-2</v>
      </c>
      <c r="V197" s="243">
        <f t="shared" si="37"/>
        <v>0.28261122779549208</v>
      </c>
      <c r="AP197" s="27"/>
    </row>
    <row r="198" spans="1:42" ht="16" x14ac:dyDescent="0.2">
      <c r="A198" t="s">
        <v>237</v>
      </c>
      <c r="C198" s="246">
        <v>6.8447005268225392E-2</v>
      </c>
      <c r="D198" s="250"/>
      <c r="E198" s="250"/>
      <c r="F198" s="248">
        <v>5.2541350000000003E-4</v>
      </c>
      <c r="G198" s="248">
        <v>2.5000000000000002E-6</v>
      </c>
      <c r="H198" s="248">
        <v>0.28268850000000001</v>
      </c>
      <c r="I198" s="248">
        <v>3.8999999999999999E-5</v>
      </c>
      <c r="J198" s="234">
        <f t="shared" si="27"/>
        <v>-3.4124865180260398</v>
      </c>
      <c r="K198" s="234">
        <f t="shared" si="28"/>
        <v>2.7582792580936046</v>
      </c>
      <c r="L198" s="240">
        <f t="shared" si="29"/>
        <v>0.15604752497489333</v>
      </c>
      <c r="M198" s="241">
        <f t="shared" si="30"/>
        <v>0.76892239281559294</v>
      </c>
      <c r="N198" s="241">
        <f t="shared" si="31"/>
        <v>0.99577214409755765</v>
      </c>
      <c r="O198" s="249">
        <v>2.9090000000000001E-2</v>
      </c>
      <c r="P198" s="249">
        <v>9.1E-4</v>
      </c>
      <c r="Q198" s="243">
        <f t="shared" si="32"/>
        <v>0.28268821456501209</v>
      </c>
      <c r="R198" s="244">
        <f t="shared" si="33"/>
        <v>-2.777270435667667</v>
      </c>
      <c r="S198" s="242">
        <f t="shared" si="34"/>
        <v>2.7797148192159944</v>
      </c>
      <c r="T198" s="240">
        <f t="shared" si="35"/>
        <v>1.4301186600888918</v>
      </c>
      <c r="U198" s="245">
        <f t="shared" si="36"/>
        <v>1.8684210526315789E-2</v>
      </c>
      <c r="V198" s="243">
        <f t="shared" si="37"/>
        <v>0.28269837348607968</v>
      </c>
      <c r="AP198" s="27"/>
    </row>
    <row r="199" spans="1:42" ht="16" x14ac:dyDescent="0.2">
      <c r="A199" t="s">
        <v>238</v>
      </c>
      <c r="C199" s="246">
        <v>0.10685040273524275</v>
      </c>
      <c r="D199" s="250"/>
      <c r="E199" s="250"/>
      <c r="F199" s="248">
        <v>8.4442440000000001E-4</v>
      </c>
      <c r="G199" s="248">
        <v>9.9999999999999995E-7</v>
      </c>
      <c r="H199" s="248">
        <v>0.28270309999999998</v>
      </c>
      <c r="I199" s="248">
        <v>4.0000000000000003E-5</v>
      </c>
      <c r="J199" s="234">
        <f t="shared" si="27"/>
        <v>-2.8961932209991201</v>
      </c>
      <c r="K199" s="234">
        <f t="shared" si="28"/>
        <v>2.8290043672754921</v>
      </c>
      <c r="L199" s="240">
        <f t="shared" si="29"/>
        <v>0.13375593906420302</v>
      </c>
      <c r="M199" s="241">
        <f t="shared" si="30"/>
        <v>0.75497872463704441</v>
      </c>
      <c r="N199" s="241">
        <f t="shared" si="31"/>
        <v>0.98449295086234689</v>
      </c>
      <c r="O199" s="249">
        <v>2.4149999999999998E-2</v>
      </c>
      <c r="P199" s="249">
        <v>9.2000000000000003E-4</v>
      </c>
      <c r="Q199" s="243">
        <f t="shared" si="32"/>
        <v>0.2827027191796585</v>
      </c>
      <c r="R199" s="244">
        <f t="shared" si="33"/>
        <v>-2.3739383959886506</v>
      </c>
      <c r="S199" s="242">
        <f t="shared" si="34"/>
        <v>2.850610264745713</v>
      </c>
      <c r="T199" s="240">
        <f t="shared" si="35"/>
        <v>1.396812766732979</v>
      </c>
      <c r="U199" s="245">
        <f t="shared" si="36"/>
        <v>1.8684210526315789E-2</v>
      </c>
      <c r="V199" s="243">
        <f t="shared" si="37"/>
        <v>0.28271115254608586</v>
      </c>
      <c r="AP199" s="27"/>
    </row>
    <row r="200" spans="1:42" s="251" customFormat="1" ht="15" x14ac:dyDescent="0.2">
      <c r="A200" s="251" t="s">
        <v>239</v>
      </c>
      <c r="C200" s="252">
        <v>4.0155799004221587E-2</v>
      </c>
      <c r="D200" s="253"/>
      <c r="E200" s="253"/>
      <c r="F200" s="254">
        <v>3.3771160000000002E-4</v>
      </c>
      <c r="G200" s="254">
        <v>7.0999999999999998E-7</v>
      </c>
      <c r="H200" s="254">
        <v>0.28252179999999999</v>
      </c>
      <c r="I200" s="254">
        <v>3.8000000000000002E-5</v>
      </c>
      <c r="J200" s="255">
        <f t="shared" si="27"/>
        <v>-9.3074243683370383</v>
      </c>
      <c r="K200" s="255">
        <f t="shared" si="28"/>
        <v>2.6875541489117172</v>
      </c>
      <c r="L200" s="256">
        <f t="shared" si="29"/>
        <v>0.42216082209522249</v>
      </c>
      <c r="M200" s="257">
        <f t="shared" si="30"/>
        <v>0.99433795936168112</v>
      </c>
      <c r="N200" s="257">
        <f t="shared" si="31"/>
        <v>1.2063434291130677</v>
      </c>
      <c r="O200" s="258">
        <v>1.6100000000000003E-2</v>
      </c>
      <c r="P200" s="258">
        <v>2.6000000000000003E-3</v>
      </c>
      <c r="Q200" s="259">
        <f t="shared" si="32"/>
        <v>0.28252169847302522</v>
      </c>
      <c r="R200" s="260">
        <f t="shared" si="33"/>
        <v>-8.9541287720862339</v>
      </c>
      <c r="S200" s="261">
        <f t="shared" si="34"/>
        <v>2.7485392456455804</v>
      </c>
      <c r="T200" s="256">
        <f t="shared" si="35"/>
        <v>1.8739497731504771</v>
      </c>
      <c r="U200" s="262">
        <f t="shared" si="36"/>
        <v>1.8684210526315789E-2</v>
      </c>
      <c r="V200" s="259">
        <f t="shared" si="37"/>
        <v>0.28252732029480615</v>
      </c>
      <c r="W200" s="263"/>
      <c r="X200" s="263"/>
      <c r="Y200" s="263"/>
      <c r="Z200" s="263"/>
      <c r="AA200" s="263"/>
      <c r="AB200" s="263"/>
      <c r="AC200" s="263"/>
      <c r="AD200" s="263"/>
      <c r="AE200" s="263"/>
      <c r="AF200" s="263"/>
      <c r="AG200" s="263"/>
      <c r="AH200" s="263"/>
      <c r="AI200" s="263"/>
      <c r="AJ200" s="263"/>
      <c r="AK200" s="263"/>
      <c r="AL200" s="263"/>
      <c r="AM200" s="263"/>
      <c r="AN200" s="263"/>
      <c r="AO200" s="263"/>
      <c r="AP200" s="263"/>
    </row>
    <row r="201" spans="1:42" ht="16" x14ac:dyDescent="0.2">
      <c r="A201" t="s">
        <v>240</v>
      </c>
      <c r="C201" s="246">
        <v>6.8999942961084609E-2</v>
      </c>
      <c r="D201" s="250"/>
      <c r="E201" s="250"/>
      <c r="F201" s="248">
        <v>5.3589589999999997E-4</v>
      </c>
      <c r="G201" s="248">
        <v>9.7999999999999993E-7</v>
      </c>
      <c r="H201" s="248">
        <v>0.28256700000000001</v>
      </c>
      <c r="I201" s="248">
        <v>4.1E-5</v>
      </c>
      <c r="J201" s="234">
        <f t="shared" si="27"/>
        <v>-7.7090369008255726</v>
      </c>
      <c r="K201" s="234">
        <f t="shared" si="28"/>
        <v>2.8997294764573791</v>
      </c>
      <c r="L201" s="240">
        <f t="shared" si="29"/>
        <v>0.35198870707708002</v>
      </c>
      <c r="M201" s="241">
        <f t="shared" si="30"/>
        <v>0.93710399544140399</v>
      </c>
      <c r="N201" s="241">
        <f t="shared" si="31"/>
        <v>1.1536613709696666</v>
      </c>
      <c r="O201" s="249">
        <v>2.282E-2</v>
      </c>
      <c r="P201" s="249">
        <v>6.7000000000000002E-4</v>
      </c>
      <c r="Q201" s="243">
        <f t="shared" si="32"/>
        <v>0.28256677163322902</v>
      </c>
      <c r="R201" s="244">
        <f t="shared" si="33"/>
        <v>-7.2111456454782008</v>
      </c>
      <c r="S201" s="242">
        <f t="shared" si="34"/>
        <v>2.9154705139864685</v>
      </c>
      <c r="T201" s="240">
        <f t="shared" si="35"/>
        <v>1.7512768534963969</v>
      </c>
      <c r="U201" s="245">
        <f t="shared" si="36"/>
        <v>1.8684210526315789E-2</v>
      </c>
      <c r="V201" s="243">
        <f t="shared" si="37"/>
        <v>0.28257474045444425</v>
      </c>
      <c r="AP201" s="27"/>
    </row>
    <row r="202" spans="1:42" ht="16" x14ac:dyDescent="0.2">
      <c r="A202" t="s">
        <v>241</v>
      </c>
      <c r="C202" s="246">
        <v>4.1693920534679303E-2</v>
      </c>
      <c r="D202" s="250"/>
      <c r="E202" s="250"/>
      <c r="F202" s="248">
        <v>3.2642590000000001E-4</v>
      </c>
      <c r="G202" s="248">
        <v>1.9999999999999999E-6</v>
      </c>
      <c r="H202" s="248">
        <v>0.28252680000000002</v>
      </c>
      <c r="I202" s="248">
        <v>3.8999999999999999E-5</v>
      </c>
      <c r="J202" s="234">
        <f t="shared" si="27"/>
        <v>-9.1306115953811631</v>
      </c>
      <c r="K202" s="234">
        <f t="shared" si="28"/>
        <v>2.7582792580936046</v>
      </c>
      <c r="L202" s="240">
        <f t="shared" si="29"/>
        <v>0.41403203891861412</v>
      </c>
      <c r="M202" s="241">
        <f t="shared" si="30"/>
        <v>0.98719094237784832</v>
      </c>
      <c r="N202" s="241">
        <f t="shared" si="31"/>
        <v>1.1995742665771318</v>
      </c>
      <c r="O202" s="249">
        <v>2.5649999999999999E-2</v>
      </c>
      <c r="P202" s="249">
        <v>7.2999999999999996E-4</v>
      </c>
      <c r="Q202" s="243">
        <f t="shared" si="32"/>
        <v>0.28252664364193386</v>
      </c>
      <c r="R202" s="244">
        <f t="shared" si="33"/>
        <v>-8.5674891083276083</v>
      </c>
      <c r="S202" s="242">
        <f t="shared" si="34"/>
        <v>2.7754655166312743</v>
      </c>
      <c r="T202" s="240">
        <f t="shared" si="35"/>
        <v>1.8525484969888495</v>
      </c>
      <c r="U202" s="245">
        <f t="shared" si="36"/>
        <v>1.8684210526315789E-2</v>
      </c>
      <c r="V202" s="243">
        <f t="shared" si="37"/>
        <v>0.28253560094537405</v>
      </c>
      <c r="AP202" s="27"/>
    </row>
    <row r="203" spans="1:42" ht="16" x14ac:dyDescent="0.2">
      <c r="A203" t="s">
        <v>242</v>
      </c>
      <c r="C203" s="246">
        <v>9.4058871879174014E-2</v>
      </c>
      <c r="D203" s="250"/>
      <c r="E203" s="250"/>
      <c r="F203" s="248">
        <v>7.2849739999999996E-4</v>
      </c>
      <c r="G203" s="248">
        <v>1.3999999999999999E-6</v>
      </c>
      <c r="H203" s="248">
        <v>0.28246339999999998</v>
      </c>
      <c r="I203" s="248">
        <v>4.1999999999999998E-5</v>
      </c>
      <c r="J203" s="234">
        <f t="shared" si="27"/>
        <v>-11.372597556448643</v>
      </c>
      <c r="K203" s="234">
        <f t="shared" si="28"/>
        <v>2.9704545856392666</v>
      </c>
      <c r="L203" s="240">
        <f t="shared" si="29"/>
        <v>0.52147970050356574</v>
      </c>
      <c r="M203" s="241">
        <f t="shared" si="30"/>
        <v>1.0853415796406003</v>
      </c>
      <c r="N203" s="241">
        <f t="shared" si="31"/>
        <v>1.293790946359324</v>
      </c>
      <c r="O203" s="249">
        <v>2.7570000000000001E-2</v>
      </c>
      <c r="P203" s="249">
        <v>6.8000000000000005E-4</v>
      </c>
      <c r="Q203" s="243">
        <f t="shared" si="32"/>
        <v>0.28246302492262526</v>
      </c>
      <c r="R203" s="244">
        <f t="shared" si="33"/>
        <v>-10.774767875876279</v>
      </c>
      <c r="S203" s="242">
        <f t="shared" si="34"/>
        <v>2.9864515681363795</v>
      </c>
      <c r="T203" s="240">
        <f t="shared" si="35"/>
        <v>2.0150230901732322</v>
      </c>
      <c r="U203" s="245">
        <f t="shared" si="36"/>
        <v>1.8684210526315789E-2</v>
      </c>
      <c r="V203" s="243">
        <f t="shared" si="37"/>
        <v>0.28247265288685286</v>
      </c>
      <c r="AP203" s="27"/>
    </row>
    <row r="204" spans="1:42" ht="16" x14ac:dyDescent="0.2">
      <c r="A204" t="s">
        <v>243</v>
      </c>
      <c r="C204" s="246">
        <v>3.8319505485959568E-2</v>
      </c>
      <c r="D204" s="250"/>
      <c r="E204" s="250"/>
      <c r="F204" s="248">
        <v>2.686891E-4</v>
      </c>
      <c r="G204" s="248">
        <v>6.4000000000000001E-7</v>
      </c>
      <c r="H204" s="248">
        <v>0.2825974</v>
      </c>
      <c r="I204" s="248">
        <v>3.4E-5</v>
      </c>
      <c r="J204" s="234">
        <f t="shared" si="27"/>
        <v>-6.6340152412613813</v>
      </c>
      <c r="K204" s="234">
        <f t="shared" si="28"/>
        <v>2.4046537121841678</v>
      </c>
      <c r="L204" s="240">
        <f t="shared" si="29"/>
        <v>0.30062002209550931</v>
      </c>
      <c r="M204" s="241">
        <f t="shared" si="30"/>
        <v>0.88894827319564995</v>
      </c>
      <c r="N204" s="241">
        <f t="shared" si="31"/>
        <v>1.1070291922891262</v>
      </c>
      <c r="O204" s="249">
        <v>1.5560000000000001E-2</v>
      </c>
      <c r="P204" s="249">
        <v>8.1000000000000006E-4</v>
      </c>
      <c r="Q204" s="243">
        <f t="shared" si="32"/>
        <v>0.2825973219330804</v>
      </c>
      <c r="R204" s="244">
        <f t="shared" si="33"/>
        <v>-6.2917699498987734</v>
      </c>
      <c r="S204" s="242">
        <f t="shared" si="34"/>
        <v>2.4236613639971396</v>
      </c>
      <c r="T204" s="240">
        <f t="shared" si="35"/>
        <v>1.6786723361484925</v>
      </c>
      <c r="U204" s="245">
        <f t="shared" si="36"/>
        <v>1.8684210526315789E-2</v>
      </c>
      <c r="V204" s="243">
        <f t="shared" si="37"/>
        <v>0.28260275516947392</v>
      </c>
      <c r="AP204" s="27"/>
    </row>
    <row r="205" spans="1:42" ht="16" x14ac:dyDescent="0.2">
      <c r="A205" t="s">
        <v>244</v>
      </c>
      <c r="C205" s="246">
        <v>9.5118354134367603E-2</v>
      </c>
      <c r="D205" s="250"/>
      <c r="E205" s="250"/>
      <c r="F205" s="248">
        <v>7.3898900000000001E-4</v>
      </c>
      <c r="G205" s="248">
        <v>3.0000000000000001E-6</v>
      </c>
      <c r="H205" s="248">
        <v>0.2826516</v>
      </c>
      <c r="I205" s="248">
        <v>4.0000000000000003E-5</v>
      </c>
      <c r="J205" s="234">
        <f t="shared" si="27"/>
        <v>-4.7173647824320852</v>
      </c>
      <c r="K205" s="234">
        <f t="shared" si="28"/>
        <v>2.8290043672754921</v>
      </c>
      <c r="L205" s="240">
        <f t="shared" si="29"/>
        <v>0.21699596952989558</v>
      </c>
      <c r="M205" s="241">
        <f t="shared" si="30"/>
        <v>0.82455991913029414</v>
      </c>
      <c r="N205" s="241">
        <f t="shared" si="31"/>
        <v>1.0491656024510458</v>
      </c>
      <c r="O205" s="249">
        <v>3.159E-2</v>
      </c>
      <c r="P205" s="249">
        <v>9.5E-4</v>
      </c>
      <c r="Q205" s="243">
        <f t="shared" si="32"/>
        <v>0.28265116402659823</v>
      </c>
      <c r="R205" s="244">
        <f t="shared" si="33"/>
        <v>-4.0320856835707186</v>
      </c>
      <c r="S205" s="242">
        <f t="shared" si="34"/>
        <v>2.8514070508489993</v>
      </c>
      <c r="T205" s="240">
        <f t="shared" si="35"/>
        <v>1.5242947177845516</v>
      </c>
      <c r="U205" s="245">
        <f t="shared" si="36"/>
        <v>1.8684210526315789E-2</v>
      </c>
      <c r="V205" s="243">
        <f t="shared" si="37"/>
        <v>0.28266219626471439</v>
      </c>
      <c r="AP205" s="27"/>
    </row>
    <row r="206" spans="1:42" ht="16" x14ac:dyDescent="0.2">
      <c r="A206" t="s">
        <v>245</v>
      </c>
      <c r="C206" s="246">
        <v>0.10206178287507102</v>
      </c>
      <c r="D206" s="250"/>
      <c r="E206" s="250"/>
      <c r="F206" s="248">
        <v>8.0220659999999996E-4</v>
      </c>
      <c r="G206" s="248">
        <v>1.5E-6</v>
      </c>
      <c r="H206" s="248">
        <v>0.28248400000000001</v>
      </c>
      <c r="I206" s="248">
        <v>4.3999999999999999E-5</v>
      </c>
      <c r="J206" s="234">
        <f t="shared" si="27"/>
        <v>-10.644128931873887</v>
      </c>
      <c r="K206" s="234">
        <f t="shared" si="28"/>
        <v>3.111904804003041</v>
      </c>
      <c r="L206" s="240">
        <f t="shared" si="29"/>
        <v>0.48932046137899149</v>
      </c>
      <c r="M206" s="241">
        <f t="shared" si="30"/>
        <v>1.0588711535978441</v>
      </c>
      <c r="N206" s="241">
        <f t="shared" si="31"/>
        <v>1.2693356362914439</v>
      </c>
      <c r="O206" s="249">
        <v>2.3600000000000003E-2</v>
      </c>
      <c r="P206" s="249">
        <v>1.5E-3</v>
      </c>
      <c r="Q206" s="243">
        <f t="shared" si="32"/>
        <v>0.28248364646026436</v>
      </c>
      <c r="R206" s="244">
        <f t="shared" si="33"/>
        <v>-10.133519106757527</v>
      </c>
      <c r="S206" s="242">
        <f t="shared" si="34"/>
        <v>3.1471265602485832</v>
      </c>
      <c r="T206" s="240">
        <f t="shared" si="35"/>
        <v>1.9654285275806751</v>
      </c>
      <c r="U206" s="245">
        <f t="shared" si="36"/>
        <v>1.8684210526315789E-2</v>
      </c>
      <c r="V206" s="243">
        <f t="shared" si="37"/>
        <v>0.28249188772013001</v>
      </c>
      <c r="AP206" s="27"/>
    </row>
    <row r="207" spans="1:42" ht="16" x14ac:dyDescent="0.2">
      <c r="A207" t="s">
        <v>246</v>
      </c>
      <c r="C207" s="246">
        <v>5.9849010976931891E-2</v>
      </c>
      <c r="D207" s="250"/>
      <c r="E207" s="250"/>
      <c r="F207" s="248">
        <v>4.5831060000000001E-4</v>
      </c>
      <c r="G207" s="248">
        <v>1.9E-6</v>
      </c>
      <c r="H207" s="248">
        <v>0.28258529999999998</v>
      </c>
      <c r="I207" s="248">
        <v>3.6000000000000001E-5</v>
      </c>
      <c r="J207" s="234">
        <f t="shared" ref="J207:J258" si="38">(H207-$H$11)/$H$11*10000</f>
        <v>-7.0619021518123253</v>
      </c>
      <c r="K207" s="234">
        <f t="shared" ref="K207:K258" si="39">2*(I207/H$11)*10^4</f>
        <v>2.5461039305479427</v>
      </c>
      <c r="L207" s="240">
        <f t="shared" ref="L207:L258" si="40">(0.53562*(10^6)*LN((H207-$H$11)/(F207-$F$11)+1))/10000</f>
        <v>0.32177702245372841</v>
      </c>
      <c r="M207" s="241">
        <f t="shared" ref="M207:M258" si="41">(0.53562*(10^6)*LN((H207-$H$5)/(F207-$F$5)+1))/10000</f>
        <v>0.91000231082713057</v>
      </c>
      <c r="N207" s="241">
        <f t="shared" ref="N207:N258" si="42">(0.53562*(10^6)*LN((H207-$H$6)/(F207-$F$6)+1))/10000</f>
        <v>1.1278088732955986</v>
      </c>
      <c r="O207" s="249">
        <v>2.0199999999999999E-2</v>
      </c>
      <c r="P207" s="249">
        <v>1.9E-3</v>
      </c>
      <c r="Q207" s="243">
        <f t="shared" si="32"/>
        <v>0.2825851271228933</v>
      </c>
      <c r="R207" s="244">
        <f t="shared" si="33"/>
        <v>-6.6201239580421234</v>
      </c>
      <c r="S207" s="242">
        <f t="shared" si="34"/>
        <v>2.5907096207799545</v>
      </c>
      <c r="T207" s="240">
        <f t="shared" si="35"/>
        <v>1.7060888814823107</v>
      </c>
      <c r="U207" s="245">
        <f t="shared" si="36"/>
        <v>1.8684210526315789E-2</v>
      </c>
      <c r="V207" s="243">
        <f t="shared" si="37"/>
        <v>0.28259218085871152</v>
      </c>
      <c r="AP207" s="27"/>
    </row>
    <row r="208" spans="1:42" ht="16" x14ac:dyDescent="0.2">
      <c r="A208" t="s">
        <v>247</v>
      </c>
      <c r="C208" s="246">
        <v>5.9954223039559607E-2</v>
      </c>
      <c r="D208" s="250"/>
      <c r="E208" s="250"/>
      <c r="F208" s="248">
        <v>4.6035269999999999E-4</v>
      </c>
      <c r="G208" s="248">
        <v>2.7E-6</v>
      </c>
      <c r="H208" s="248">
        <v>0.28259849999999997</v>
      </c>
      <c r="I208" s="248">
        <v>4.1E-5</v>
      </c>
      <c r="J208" s="234">
        <f t="shared" si="38"/>
        <v>-6.5951164312121886</v>
      </c>
      <c r="K208" s="234">
        <f t="shared" si="39"/>
        <v>2.8997294764573791</v>
      </c>
      <c r="L208" s="240">
        <f t="shared" si="40"/>
        <v>0.3005858660623501</v>
      </c>
      <c r="M208" s="241">
        <f t="shared" si="41"/>
        <v>0.89185409003958882</v>
      </c>
      <c r="N208" s="241">
        <f t="shared" si="42"/>
        <v>1.1107855555073465</v>
      </c>
      <c r="O208" s="249">
        <v>3.2899999999999999E-2</v>
      </c>
      <c r="P208" s="249">
        <v>3.2000000000000002E-3</v>
      </c>
      <c r="Q208" s="243">
        <f t="shared" si="32"/>
        <v>0.28259821714471445</v>
      </c>
      <c r="R208" s="244">
        <f t="shared" si="33"/>
        <v>-5.875491293255708</v>
      </c>
      <c r="S208" s="242">
        <f t="shared" si="34"/>
        <v>2.9748868155447146</v>
      </c>
      <c r="T208" s="240">
        <f t="shared" si="35"/>
        <v>1.6606402833107863</v>
      </c>
      <c r="U208" s="245">
        <f t="shared" si="36"/>
        <v>1.8684210526315789E-2</v>
      </c>
      <c r="V208" s="243">
        <f t="shared" si="37"/>
        <v>0.28260970701724009</v>
      </c>
      <c r="AP208" s="27"/>
    </row>
    <row r="209" spans="1:42" s="251" customFormat="1" ht="15" x14ac:dyDescent="0.2">
      <c r="A209" s="251" t="s">
        <v>248</v>
      </c>
      <c r="C209" s="252">
        <v>3.1783171429925025E-2</v>
      </c>
      <c r="D209" s="253"/>
      <c r="E209" s="253"/>
      <c r="F209" s="254">
        <v>2.5414099999999999E-4</v>
      </c>
      <c r="G209" s="254">
        <v>6.3E-7</v>
      </c>
      <c r="H209" s="254">
        <v>0.28259299999999998</v>
      </c>
      <c r="I209" s="254">
        <v>3.4999999999999997E-5</v>
      </c>
      <c r="J209" s="255">
        <f t="shared" si="38"/>
        <v>-6.7896104814620823</v>
      </c>
      <c r="K209" s="255">
        <f t="shared" si="39"/>
        <v>2.4753788213660548</v>
      </c>
      <c r="L209" s="256">
        <f t="shared" si="40"/>
        <v>0.30751676361163888</v>
      </c>
      <c r="M209" s="257">
        <f t="shared" si="41"/>
        <v>0.89464835070930515</v>
      </c>
      <c r="N209" s="257">
        <f t="shared" si="42"/>
        <v>1.1123033952423105</v>
      </c>
      <c r="O209" s="258">
        <v>7.1200000000000005E-3</v>
      </c>
      <c r="P209" s="258">
        <v>8.1000000000000006E-4</v>
      </c>
      <c r="Q209" s="259">
        <f t="shared" si="32"/>
        <v>0.28259296621468971</v>
      </c>
      <c r="R209" s="260">
        <f t="shared" si="33"/>
        <v>-6.6329540029763656</v>
      </c>
      <c r="S209" s="261">
        <f t="shared" si="34"/>
        <v>2.4943792448089019</v>
      </c>
      <c r="T209" s="256">
        <f t="shared" si="35"/>
        <v>1.6976086661302401</v>
      </c>
      <c r="U209" s="262">
        <f t="shared" si="36"/>
        <v>1.8684210526315789E-2</v>
      </c>
      <c r="V209" s="259">
        <f t="shared" si="37"/>
        <v>0.2825954521783961</v>
      </c>
      <c r="W209" s="263"/>
      <c r="X209" s="263"/>
      <c r="Y209" s="263"/>
      <c r="Z209" s="263"/>
      <c r="AA209" s="263"/>
      <c r="AB209" s="263"/>
      <c r="AC209" s="263"/>
      <c r="AD209" s="263"/>
      <c r="AE209" s="263"/>
      <c r="AF209" s="263"/>
      <c r="AG209" s="263"/>
      <c r="AH209" s="263"/>
      <c r="AI209" s="263"/>
      <c r="AJ209" s="263"/>
      <c r="AK209" s="263"/>
      <c r="AL209" s="263"/>
      <c r="AM209" s="263"/>
      <c r="AN209" s="263"/>
      <c r="AO209" s="263"/>
      <c r="AP209" s="263"/>
    </row>
    <row r="210" spans="1:42" ht="16" x14ac:dyDescent="0.2">
      <c r="A210" t="s">
        <v>249</v>
      </c>
      <c r="C210" s="246">
        <v>3.8353298446280555E-2</v>
      </c>
      <c r="D210" s="250"/>
      <c r="E210" s="250"/>
      <c r="F210" s="248">
        <v>3.0763729999999998E-4</v>
      </c>
      <c r="G210" s="248">
        <v>3.3000000000000002E-6</v>
      </c>
      <c r="H210" s="248">
        <v>0.28248200000000001</v>
      </c>
      <c r="I210" s="248">
        <v>3.8000000000000002E-5</v>
      </c>
      <c r="J210" s="234">
        <f t="shared" si="38"/>
        <v>-10.714854041055846</v>
      </c>
      <c r="K210" s="234">
        <f t="shared" si="39"/>
        <v>2.6875541489117172</v>
      </c>
      <c r="L210" s="240">
        <f t="shared" si="40"/>
        <v>0.48527280353680363</v>
      </c>
      <c r="M210" s="241">
        <f t="shared" si="41"/>
        <v>1.0480900232956767</v>
      </c>
      <c r="N210" s="241">
        <f t="shared" si="42"/>
        <v>1.2566590229665722</v>
      </c>
      <c r="O210" s="249">
        <v>3.6200000000000003E-2</v>
      </c>
      <c r="P210" s="249">
        <v>2.8999999999999998E-3</v>
      </c>
      <c r="Q210" s="243">
        <f t="shared" si="32"/>
        <v>0.28248179201182333</v>
      </c>
      <c r="R210" s="244">
        <f t="shared" si="33"/>
        <v>-9.9196970177839461</v>
      </c>
      <c r="S210" s="242">
        <f t="shared" si="34"/>
        <v>2.7557169544026139</v>
      </c>
      <c r="T210" s="240">
        <f t="shared" si="35"/>
        <v>1.9588578828803536</v>
      </c>
      <c r="U210" s="245">
        <f t="shared" si="36"/>
        <v>1.8684210526315789E-2</v>
      </c>
      <c r="V210" s="243">
        <f t="shared" si="37"/>
        <v>0.28249443475346586</v>
      </c>
      <c r="AP210" s="27"/>
    </row>
    <row r="211" spans="1:42" ht="16" x14ac:dyDescent="0.2">
      <c r="A211" t="s">
        <v>250</v>
      </c>
      <c r="C211" s="246">
        <v>9.1971994860133383E-2</v>
      </c>
      <c r="D211" s="250"/>
      <c r="E211" s="250"/>
      <c r="F211" s="248">
        <v>7.1412579999999997E-4</v>
      </c>
      <c r="G211" s="248">
        <v>3.7000000000000002E-6</v>
      </c>
      <c r="H211" s="248">
        <v>0.28255750000000002</v>
      </c>
      <c r="I211" s="248">
        <v>3.8000000000000002E-5</v>
      </c>
      <c r="J211" s="234">
        <f t="shared" si="38"/>
        <v>-8.0449811694393834</v>
      </c>
      <c r="K211" s="234">
        <f t="shared" si="39"/>
        <v>2.6875541489117172</v>
      </c>
      <c r="L211" s="240">
        <f t="shared" si="40"/>
        <v>0.36925884937647241</v>
      </c>
      <c r="M211" s="241">
        <f t="shared" si="41"/>
        <v>0.95463817130884565</v>
      </c>
      <c r="N211" s="241">
        <f t="shared" si="42"/>
        <v>1.1710695214562974</v>
      </c>
      <c r="O211" s="249">
        <v>2.4800000000000003E-2</v>
      </c>
      <c r="P211" s="249">
        <v>1.9E-3</v>
      </c>
      <c r="Q211" s="243">
        <f t="shared" si="32"/>
        <v>0.28255716927176827</v>
      </c>
      <c r="R211" s="244">
        <f t="shared" si="33"/>
        <v>-7.5068150622359386</v>
      </c>
      <c r="S211" s="242">
        <f t="shared" si="34"/>
        <v>2.7322303470055003</v>
      </c>
      <c r="T211" s="240">
        <f t="shared" si="35"/>
        <v>1.7743499153474267</v>
      </c>
      <c r="U211" s="245">
        <f t="shared" si="36"/>
        <v>1.8684210526315789E-2</v>
      </c>
      <c r="V211" s="243">
        <f t="shared" si="37"/>
        <v>0.28256582967576638</v>
      </c>
      <c r="AP211" s="27"/>
    </row>
    <row r="212" spans="1:42" ht="16" x14ac:dyDescent="0.2">
      <c r="A212" t="s">
        <v>251</v>
      </c>
      <c r="C212" s="246">
        <v>9.8465847123638969E-2</v>
      </c>
      <c r="D212" s="250"/>
      <c r="E212" s="250"/>
      <c r="F212" s="248">
        <v>7.6637259999999996E-4</v>
      </c>
      <c r="G212" s="248">
        <v>1.7E-6</v>
      </c>
      <c r="H212" s="248">
        <v>0.28251500000000002</v>
      </c>
      <c r="I212" s="248">
        <v>4.1999999999999998E-5</v>
      </c>
      <c r="J212" s="234">
        <f t="shared" si="38"/>
        <v>-9.5478897395545186</v>
      </c>
      <c r="K212" s="234">
        <f t="shared" si="39"/>
        <v>2.9704545856392666</v>
      </c>
      <c r="L212" s="240">
        <f t="shared" si="40"/>
        <v>0.43865401655819231</v>
      </c>
      <c r="M212" s="241">
        <f t="shared" si="41"/>
        <v>1.0149095093370739</v>
      </c>
      <c r="N212" s="241">
        <f t="shared" si="42"/>
        <v>1.2278992862420575</v>
      </c>
      <c r="O212" s="249">
        <v>0.03</v>
      </c>
      <c r="P212" s="249">
        <v>1.9E-3</v>
      </c>
      <c r="Q212" s="243">
        <f t="shared" si="32"/>
        <v>0.28251457063447416</v>
      </c>
      <c r="R212" s="244">
        <f t="shared" si="33"/>
        <v>-8.8979784746856527</v>
      </c>
      <c r="S212" s="242">
        <f t="shared" si="34"/>
        <v>3.0150769513145268</v>
      </c>
      <c r="T212" s="240">
        <f t="shared" si="35"/>
        <v>1.8798224577152816</v>
      </c>
      <c r="U212" s="245">
        <f t="shared" si="36"/>
        <v>1.8684210526315789E-2</v>
      </c>
      <c r="V212" s="243">
        <f t="shared" si="37"/>
        <v>0.28252504743822915</v>
      </c>
      <c r="AP212" s="27"/>
    </row>
    <row r="213" spans="1:42" s="251" customFormat="1" ht="15" x14ac:dyDescent="0.2">
      <c r="A213" s="251" t="s">
        <v>252</v>
      </c>
      <c r="C213" s="252">
        <v>4.7138737787666321E-2</v>
      </c>
      <c r="D213" s="253"/>
      <c r="E213" s="253"/>
      <c r="F213" s="254">
        <v>3.5839360000000002E-4</v>
      </c>
      <c r="G213" s="254">
        <v>7.5000000000000002E-7</v>
      </c>
      <c r="H213" s="254">
        <v>0.28241100000000002</v>
      </c>
      <c r="I213" s="254">
        <v>3.6000000000000001E-5</v>
      </c>
      <c r="J213" s="255">
        <f t="shared" si="38"/>
        <v>-13.225595417012411</v>
      </c>
      <c r="K213" s="255">
        <f t="shared" si="39"/>
        <v>2.5461039305479427</v>
      </c>
      <c r="L213" s="256">
        <f t="shared" si="40"/>
        <v>0.59925911118509934</v>
      </c>
      <c r="M213" s="257">
        <f t="shared" si="41"/>
        <v>1.146720863561326</v>
      </c>
      <c r="N213" s="257">
        <f t="shared" si="42"/>
        <v>1.3495316740686818</v>
      </c>
      <c r="O213" s="258">
        <v>1.15E-2</v>
      </c>
      <c r="P213" s="258">
        <v>2E-3</v>
      </c>
      <c r="Q213" s="259">
        <f t="shared" si="32"/>
        <v>0.28241092304284088</v>
      </c>
      <c r="R213" s="260">
        <f t="shared" si="33"/>
        <v>-12.973511850478125</v>
      </c>
      <c r="S213" s="261">
        <f t="shared" si="34"/>
        <v>2.5930153208366549</v>
      </c>
      <c r="T213" s="256">
        <f t="shared" si="35"/>
        <v>2.1635573646662603</v>
      </c>
      <c r="U213" s="262">
        <f t="shared" si="36"/>
        <v>1.8684210526315789E-2</v>
      </c>
      <c r="V213" s="259">
        <f t="shared" si="37"/>
        <v>0.28241493845739024</v>
      </c>
      <c r="W213" s="263"/>
      <c r="X213" s="263"/>
      <c r="Y213" s="263"/>
      <c r="Z213" s="263"/>
      <c r="AA213" s="263"/>
      <c r="AB213" s="263"/>
      <c r="AC213" s="263"/>
      <c r="AD213" s="263"/>
      <c r="AE213" s="263"/>
      <c r="AF213" s="263"/>
      <c r="AG213" s="263"/>
      <c r="AH213" s="263"/>
      <c r="AI213" s="263"/>
      <c r="AJ213" s="263"/>
      <c r="AK213" s="263"/>
      <c r="AL213" s="263"/>
      <c r="AM213" s="263"/>
      <c r="AN213" s="263"/>
      <c r="AO213" s="263"/>
      <c r="AP213" s="263"/>
    </row>
    <row r="214" spans="1:42" ht="16" x14ac:dyDescent="0.2">
      <c r="A214" t="s">
        <v>253</v>
      </c>
      <c r="C214" s="246">
        <v>0.11605593191213397</v>
      </c>
      <c r="D214" s="250"/>
      <c r="E214" s="250"/>
      <c r="F214" s="248">
        <v>8.3899949999999995E-4</v>
      </c>
      <c r="G214" s="248">
        <v>7.4000000000000001E-7</v>
      </c>
      <c r="H214" s="248">
        <v>0.28253509999999998</v>
      </c>
      <c r="I214" s="248">
        <v>3.8000000000000002E-5</v>
      </c>
      <c r="J214" s="234">
        <f t="shared" si="38"/>
        <v>-8.8371023922777052</v>
      </c>
      <c r="K214" s="234">
        <f t="shared" si="39"/>
        <v>2.6875541489117172</v>
      </c>
      <c r="L214" s="240">
        <f t="shared" si="40"/>
        <v>0.40701904634292246</v>
      </c>
      <c r="M214" s="241">
        <f t="shared" si="41"/>
        <v>0.98890730223758183</v>
      </c>
      <c r="N214" s="241">
        <f t="shared" si="42"/>
        <v>1.2038896608738905</v>
      </c>
      <c r="O214" s="249">
        <v>2.63E-2</v>
      </c>
      <c r="P214" s="249">
        <v>1.6999999999999999E-3</v>
      </c>
      <c r="Q214" s="243">
        <f t="shared" si="32"/>
        <v>0.28253468793246789</v>
      </c>
      <c r="R214" s="244">
        <f t="shared" si="33"/>
        <v>-8.2685911871560602</v>
      </c>
      <c r="S214" s="242">
        <f t="shared" si="34"/>
        <v>2.7274448550833528</v>
      </c>
      <c r="T214" s="240">
        <f t="shared" si="35"/>
        <v>1.8311627581092869</v>
      </c>
      <c r="U214" s="245">
        <f t="shared" si="36"/>
        <v>1.8684210526315789E-2</v>
      </c>
      <c r="V214" s="243">
        <f t="shared" si="37"/>
        <v>0.28254387227983707</v>
      </c>
      <c r="AP214" s="27"/>
    </row>
    <row r="215" spans="1:42" ht="16" x14ac:dyDescent="0.2">
      <c r="A215" t="s">
        <v>254</v>
      </c>
      <c r="C215" s="246">
        <v>5.2306722083010543E-2</v>
      </c>
      <c r="D215" s="250"/>
      <c r="E215" s="250"/>
      <c r="F215" s="248">
        <v>3.8193050000000001E-4</v>
      </c>
      <c r="G215" s="248">
        <v>5.8999999999999996E-7</v>
      </c>
      <c r="H215" s="248">
        <v>0.28259669999999998</v>
      </c>
      <c r="I215" s="248">
        <v>3.6000000000000001E-5</v>
      </c>
      <c r="J215" s="234">
        <f t="shared" si="38"/>
        <v>-6.6587690294757538</v>
      </c>
      <c r="K215" s="234">
        <f t="shared" si="39"/>
        <v>2.5461039305479427</v>
      </c>
      <c r="L215" s="240">
        <f t="shared" si="40"/>
        <v>0.30276431910434365</v>
      </c>
      <c r="M215" s="241">
        <f t="shared" si="41"/>
        <v>0.8925190309322979</v>
      </c>
      <c r="N215" s="241">
        <f t="shared" si="42"/>
        <v>1.1109879181873381</v>
      </c>
      <c r="O215" s="249">
        <v>2.5000000000000001E-2</v>
      </c>
      <c r="P215" s="249">
        <v>1.6999999999999999E-3</v>
      </c>
      <c r="Q215" s="243">
        <f t="shared" si="32"/>
        <v>0.28259652169232979</v>
      </c>
      <c r="R215" s="244">
        <f t="shared" si="33"/>
        <v>-6.1107000955795687</v>
      </c>
      <c r="S215" s="242">
        <f t="shared" si="34"/>
        <v>2.5859884126327768</v>
      </c>
      <c r="T215" s="240">
        <f t="shared" si="35"/>
        <v>1.6721967477525963</v>
      </c>
      <c r="U215" s="245">
        <f t="shared" si="36"/>
        <v>1.8684210526315789E-2</v>
      </c>
      <c r="V215" s="243">
        <f t="shared" si="37"/>
        <v>0.28260525195459624</v>
      </c>
      <c r="AP215" s="27"/>
    </row>
    <row r="216" spans="1:42" s="251" customFormat="1" ht="15" x14ac:dyDescent="0.2">
      <c r="A216" s="251" t="s">
        <v>255</v>
      </c>
      <c r="C216" s="252">
        <v>4.4215304255715841E-2</v>
      </c>
      <c r="D216" s="253"/>
      <c r="E216" s="253"/>
      <c r="F216" s="254">
        <v>3.2793699999999999E-4</v>
      </c>
      <c r="G216" s="254">
        <v>1.1999999999999999E-6</v>
      </c>
      <c r="H216" s="254">
        <v>0.28256569999999998</v>
      </c>
      <c r="I216" s="254">
        <v>3.6000000000000001E-5</v>
      </c>
      <c r="J216" s="255">
        <f t="shared" si="38"/>
        <v>-7.7550082217951219</v>
      </c>
      <c r="K216" s="255">
        <f t="shared" si="39"/>
        <v>2.5461039305479427</v>
      </c>
      <c r="L216" s="256">
        <f t="shared" si="40"/>
        <v>0.35187495756033604</v>
      </c>
      <c r="M216" s="257">
        <f t="shared" si="41"/>
        <v>0.93384974081869909</v>
      </c>
      <c r="N216" s="257">
        <f t="shared" si="42"/>
        <v>1.1495010464857298</v>
      </c>
      <c r="O216" s="258">
        <v>1.8600000000000002E-2</v>
      </c>
      <c r="P216" s="258">
        <v>2.1000000000000003E-3</v>
      </c>
      <c r="Q216" s="259">
        <f t="shared" si="32"/>
        <v>0.28256558610016608</v>
      </c>
      <c r="R216" s="260">
        <f t="shared" si="33"/>
        <v>-7.3466571438651762</v>
      </c>
      <c r="S216" s="261">
        <f t="shared" si="34"/>
        <v>2.5953784090542453</v>
      </c>
      <c r="T216" s="256">
        <f t="shared" si="35"/>
        <v>1.7581640631899587</v>
      </c>
      <c r="U216" s="262">
        <f t="shared" si="36"/>
        <v>1.8684210526315789E-2</v>
      </c>
      <c r="V216" s="259">
        <f t="shared" si="37"/>
        <v>0.28257208102722148</v>
      </c>
      <c r="W216" s="263"/>
      <c r="X216" s="263"/>
      <c r="Y216" s="263"/>
      <c r="Z216" s="263"/>
      <c r="AA216" s="263"/>
      <c r="AB216" s="263"/>
      <c r="AC216" s="263"/>
      <c r="AD216" s="263"/>
      <c r="AE216" s="263"/>
      <c r="AF216" s="263"/>
      <c r="AG216" s="263"/>
      <c r="AH216" s="263"/>
      <c r="AI216" s="263"/>
      <c r="AJ216" s="263"/>
      <c r="AK216" s="263"/>
      <c r="AL216" s="263"/>
      <c r="AM216" s="263"/>
      <c r="AN216" s="263"/>
      <c r="AO216" s="263"/>
      <c r="AP216" s="263"/>
    </row>
    <row r="217" spans="1:42" ht="16" x14ac:dyDescent="0.2">
      <c r="A217" t="s">
        <v>256</v>
      </c>
      <c r="C217" s="246">
        <v>4.1788294592879791E-2</v>
      </c>
      <c r="D217" s="250"/>
      <c r="E217" s="250"/>
      <c r="F217" s="248">
        <v>3.0244579999999998E-4</v>
      </c>
      <c r="G217" s="248">
        <v>5.7999999999999995E-7</v>
      </c>
      <c r="H217" s="248">
        <v>0.28253080000000003</v>
      </c>
      <c r="I217" s="248">
        <v>3.3000000000000003E-5</v>
      </c>
      <c r="J217" s="234">
        <f t="shared" si="38"/>
        <v>-8.9891613770172469</v>
      </c>
      <c r="K217" s="234">
        <f t="shared" si="39"/>
        <v>2.3339286030022812</v>
      </c>
      <c r="L217" s="240">
        <f t="shared" si="40"/>
        <v>0.40734979467401133</v>
      </c>
      <c r="M217" s="241">
        <f t="shared" si="41"/>
        <v>0.98109664975186095</v>
      </c>
      <c r="N217" s="241">
        <f t="shared" si="42"/>
        <v>1.1937271636128799</v>
      </c>
      <c r="O217" s="249">
        <v>5.3999999999999999E-2</v>
      </c>
      <c r="P217" s="249">
        <v>3.5000000000000001E-3</v>
      </c>
      <c r="Q217" s="243">
        <f t="shared" si="32"/>
        <v>0.28253049492643467</v>
      </c>
      <c r="R217" s="244">
        <f t="shared" si="33"/>
        <v>-7.802379462235054</v>
      </c>
      <c r="S217" s="242">
        <f t="shared" si="34"/>
        <v>2.4160449849279453</v>
      </c>
      <c r="T217" s="240">
        <f t="shared" si="35"/>
        <v>1.8169761367152211</v>
      </c>
      <c r="U217" s="245">
        <f t="shared" si="36"/>
        <v>1.8684210526315789E-2</v>
      </c>
      <c r="V217" s="243">
        <f t="shared" si="37"/>
        <v>0.28254935739922088</v>
      </c>
      <c r="AP217" s="27"/>
    </row>
    <row r="218" spans="1:42" ht="16" x14ac:dyDescent="0.2">
      <c r="A218" t="s">
        <v>257</v>
      </c>
      <c r="C218" s="246">
        <v>4.3889977048021264E-2</v>
      </c>
      <c r="D218" s="250"/>
      <c r="E218" s="250"/>
      <c r="F218" s="248">
        <v>3.2967130000000002E-4</v>
      </c>
      <c r="G218" s="248">
        <v>6.0999999999999998E-7</v>
      </c>
      <c r="H218" s="248">
        <v>0.28244439999999998</v>
      </c>
      <c r="I218" s="248">
        <v>3.4999999999999997E-5</v>
      </c>
      <c r="J218" s="234">
        <f t="shared" si="38"/>
        <v>-12.044486093676264</v>
      </c>
      <c r="K218" s="234">
        <f t="shared" si="39"/>
        <v>2.4753788213660548</v>
      </c>
      <c r="L218" s="240">
        <f t="shared" si="40"/>
        <v>0.54554521317816185</v>
      </c>
      <c r="M218" s="241">
        <f t="shared" si="41"/>
        <v>1.1001751344648336</v>
      </c>
      <c r="N218" s="241">
        <f t="shared" si="42"/>
        <v>1.3056797733071583</v>
      </c>
      <c r="O218" s="249">
        <v>3.04E-2</v>
      </c>
      <c r="P218" s="249">
        <v>1.8000000000000002E-3</v>
      </c>
      <c r="Q218" s="243">
        <f t="shared" si="32"/>
        <v>0.28244421283601046</v>
      </c>
      <c r="R218" s="244">
        <f t="shared" si="33"/>
        <v>-11.377306764159822</v>
      </c>
      <c r="S218" s="242">
        <f t="shared" si="34"/>
        <v>2.5176133161666869</v>
      </c>
      <c r="T218" s="240">
        <f t="shared" si="35"/>
        <v>2.0609377985554591</v>
      </c>
      <c r="U218" s="245">
        <f t="shared" si="36"/>
        <v>1.8684210526315789E-2</v>
      </c>
      <c r="V218" s="243">
        <f t="shared" si="37"/>
        <v>0.282454829370128</v>
      </c>
      <c r="AP218" s="27"/>
    </row>
    <row r="219" spans="1:42" ht="16" x14ac:dyDescent="0.2">
      <c r="A219" t="s">
        <v>258</v>
      </c>
      <c r="C219" s="246">
        <v>3.9984155248590961E-2</v>
      </c>
      <c r="D219" s="250"/>
      <c r="E219" s="250"/>
      <c r="F219" s="248">
        <v>2.932659E-4</v>
      </c>
      <c r="G219" s="248">
        <v>6.1999999999999999E-7</v>
      </c>
      <c r="H219" s="248">
        <v>0.2825008</v>
      </c>
      <c r="I219" s="248">
        <v>3.6999999999999998E-5</v>
      </c>
      <c r="J219" s="234">
        <f t="shared" si="38"/>
        <v>-10.050038014746617</v>
      </c>
      <c r="K219" s="234">
        <f t="shared" si="39"/>
        <v>2.6168290397298302</v>
      </c>
      <c r="L219" s="240">
        <f t="shared" si="40"/>
        <v>0.4550954431581018</v>
      </c>
      <c r="M219" s="241">
        <f t="shared" si="41"/>
        <v>1.0219624214821483</v>
      </c>
      <c r="N219" s="241">
        <f t="shared" si="42"/>
        <v>1.2320513582522816</v>
      </c>
      <c r="O219" s="249">
        <v>2.47E-2</v>
      </c>
      <c r="P219" s="249">
        <v>2.1000000000000003E-3</v>
      </c>
      <c r="Q219" s="243">
        <f t="shared" si="32"/>
        <v>0.28250066472953594</v>
      </c>
      <c r="R219" s="244">
        <f t="shared" si="33"/>
        <v>-9.5072873532320301</v>
      </c>
      <c r="S219" s="242">
        <f t="shared" si="34"/>
        <v>2.6660942666843859</v>
      </c>
      <c r="T219" s="240">
        <f t="shared" si="35"/>
        <v>1.9205188407655878</v>
      </c>
      <c r="U219" s="245">
        <f t="shared" si="36"/>
        <v>1.8684210526315789E-2</v>
      </c>
      <c r="V219" s="243">
        <f t="shared" si="37"/>
        <v>0.28250929020449767</v>
      </c>
      <c r="AP219" s="27"/>
    </row>
    <row r="220" spans="1:42" s="251" customFormat="1" ht="15" x14ac:dyDescent="0.2">
      <c r="A220" s="251" t="s">
        <v>259</v>
      </c>
      <c r="C220" s="252">
        <v>5.5433725807401996E-2</v>
      </c>
      <c r="D220" s="253"/>
      <c r="E220" s="253"/>
      <c r="F220" s="254">
        <v>3.9073390000000002E-4</v>
      </c>
      <c r="G220" s="254">
        <v>5.8999999999999996E-7</v>
      </c>
      <c r="H220" s="254">
        <v>0.28252850000000002</v>
      </c>
      <c r="I220" s="254">
        <v>3.8999999999999999E-5</v>
      </c>
      <c r="J220" s="255">
        <f t="shared" si="38"/>
        <v>-9.0704952525767926</v>
      </c>
      <c r="K220" s="255">
        <f t="shared" si="39"/>
        <v>2.7582792580936046</v>
      </c>
      <c r="L220" s="256">
        <f t="shared" si="40"/>
        <v>0.41210991048784218</v>
      </c>
      <c r="M220" s="257">
        <f t="shared" si="41"/>
        <v>0.98649887126996783</v>
      </c>
      <c r="N220" s="257">
        <f t="shared" si="42"/>
        <v>1.1992601987886651</v>
      </c>
      <c r="O220" s="258">
        <v>2.2600000000000002E-2</v>
      </c>
      <c r="P220" s="258">
        <v>2.5000000000000001E-3</v>
      </c>
      <c r="Q220" s="259">
        <f t="shared" si="32"/>
        <v>0.28252833509816971</v>
      </c>
      <c r="R220" s="260">
        <f t="shared" si="33"/>
        <v>-8.575307007588906</v>
      </c>
      <c r="S220" s="261">
        <f t="shared" si="34"/>
        <v>2.8169218694082336</v>
      </c>
      <c r="T220" s="256">
        <f t="shared" si="35"/>
        <v>1.8509299132426593</v>
      </c>
      <c r="U220" s="262">
        <f t="shared" si="36"/>
        <v>1.8684210526315789E-2</v>
      </c>
      <c r="V220" s="259">
        <f t="shared" si="37"/>
        <v>0.28253622707843157</v>
      </c>
      <c r="W220" s="263"/>
      <c r="X220" s="263"/>
      <c r="Y220" s="263"/>
      <c r="Z220" s="263"/>
      <c r="AA220" s="263"/>
      <c r="AB220" s="263"/>
      <c r="AC220" s="263"/>
      <c r="AD220" s="263"/>
      <c r="AE220" s="263"/>
      <c r="AF220" s="263"/>
      <c r="AG220" s="263"/>
      <c r="AH220" s="263"/>
      <c r="AI220" s="263"/>
      <c r="AJ220" s="263"/>
      <c r="AK220" s="263"/>
      <c r="AL220" s="263"/>
      <c r="AM220" s="263"/>
      <c r="AN220" s="263"/>
      <c r="AO220" s="263"/>
      <c r="AP220" s="263"/>
    </row>
    <row r="221" spans="1:42" ht="16" x14ac:dyDescent="0.2">
      <c r="A221" t="s">
        <v>260</v>
      </c>
      <c r="C221" s="246">
        <v>0.1266917758234691</v>
      </c>
      <c r="D221" s="250"/>
      <c r="E221" s="250"/>
      <c r="F221" s="248">
        <v>9.2475200000000004E-4</v>
      </c>
      <c r="G221" s="248">
        <v>9.1999999999999998E-7</v>
      </c>
      <c r="H221" s="248">
        <v>0.28244829999999999</v>
      </c>
      <c r="I221" s="248">
        <v>4.1E-5</v>
      </c>
      <c r="J221" s="234">
        <f t="shared" si="38"/>
        <v>-11.906572130771544</v>
      </c>
      <c r="K221" s="234">
        <f t="shared" si="39"/>
        <v>2.8997294764573791</v>
      </c>
      <c r="L221" s="240">
        <f t="shared" si="40"/>
        <v>0.54910193903238647</v>
      </c>
      <c r="M221" s="241">
        <f t="shared" si="41"/>
        <v>1.1119211630932695</v>
      </c>
      <c r="N221" s="241">
        <f t="shared" si="42"/>
        <v>1.3197447449886273</v>
      </c>
      <c r="O221" s="249">
        <v>2.75E-2</v>
      </c>
      <c r="P221" s="249">
        <v>1.6000000000000001E-3</v>
      </c>
      <c r="Q221" s="243">
        <f t="shared" si="32"/>
        <v>0.28244782508729877</v>
      </c>
      <c r="R221" s="244">
        <f t="shared" si="33"/>
        <v>-11.313857736906519</v>
      </c>
      <c r="S221" s="242">
        <f t="shared" si="34"/>
        <v>2.9372828941482156</v>
      </c>
      <c r="T221" s="240">
        <f t="shared" si="35"/>
        <v>2.0542444396292168</v>
      </c>
      <c r="U221" s="245">
        <f t="shared" si="36"/>
        <v>1.8684210526315789E-2</v>
      </c>
      <c r="V221" s="243">
        <f t="shared" si="37"/>
        <v>0.28245742859992956</v>
      </c>
      <c r="AP221" s="27"/>
    </row>
    <row r="222" spans="1:42" s="251" customFormat="1" ht="15" x14ac:dyDescent="0.2">
      <c r="A222" s="251" t="s">
        <v>261</v>
      </c>
      <c r="C222" s="252">
        <v>4.1512953037068916E-2</v>
      </c>
      <c r="D222" s="253"/>
      <c r="E222" s="253"/>
      <c r="F222" s="254">
        <v>2.9704120000000002E-4</v>
      </c>
      <c r="G222" s="254">
        <v>5.4000000000000002E-7</v>
      </c>
      <c r="H222" s="254">
        <v>0.2825878</v>
      </c>
      <c r="I222" s="254">
        <v>3.6999999999999998E-5</v>
      </c>
      <c r="J222" s="255">
        <f t="shared" si="38"/>
        <v>-6.9734957653343868</v>
      </c>
      <c r="K222" s="255">
        <f t="shared" si="39"/>
        <v>2.6168290397298302</v>
      </c>
      <c r="L222" s="256">
        <f t="shared" si="40"/>
        <v>0.31622647146296512</v>
      </c>
      <c r="M222" s="257">
        <f t="shared" si="41"/>
        <v>0.90277833139804375</v>
      </c>
      <c r="N222" s="257">
        <f t="shared" si="42"/>
        <v>1.1201652645858806</v>
      </c>
      <c r="O222" s="258">
        <v>1.9199999999999998E-2</v>
      </c>
      <c r="P222" s="258">
        <v>2.1000000000000003E-3</v>
      </c>
      <c r="Q222" s="259">
        <f t="shared" si="32"/>
        <v>0.28258769350233665</v>
      </c>
      <c r="R222" s="260">
        <f t="shared" si="33"/>
        <v>-6.5515441277019804</v>
      </c>
      <c r="S222" s="261">
        <f t="shared" si="34"/>
        <v>2.6660877330674051</v>
      </c>
      <c r="T222" s="256">
        <f t="shared" si="35"/>
        <v>1.7003416007905607</v>
      </c>
      <c r="U222" s="262">
        <f t="shared" si="36"/>
        <v>1.8684210526315789E-2</v>
      </c>
      <c r="V222" s="259">
        <f t="shared" si="37"/>
        <v>0.28259439798072195</v>
      </c>
      <c r="W222" s="263"/>
      <c r="X222" s="263"/>
      <c r="Y222" s="263"/>
      <c r="Z222" s="263"/>
      <c r="AA222" s="263"/>
      <c r="AB222" s="263"/>
      <c r="AC222" s="263"/>
      <c r="AD222" s="263"/>
      <c r="AE222" s="263"/>
      <c r="AF222" s="263"/>
      <c r="AG222" s="263"/>
      <c r="AH222" s="263"/>
      <c r="AI222" s="263"/>
      <c r="AJ222" s="263"/>
      <c r="AK222" s="263"/>
      <c r="AL222" s="263"/>
      <c r="AM222" s="263"/>
      <c r="AN222" s="263"/>
      <c r="AO222" s="263"/>
      <c r="AP222" s="263"/>
    </row>
    <row r="223" spans="1:42" ht="16" x14ac:dyDescent="0.2">
      <c r="A223" t="s">
        <v>262</v>
      </c>
      <c r="C223" s="246">
        <v>0.12300055808129359</v>
      </c>
      <c r="D223" s="250"/>
      <c r="E223" s="250"/>
      <c r="F223" s="248">
        <v>8.9867150000000004E-4</v>
      </c>
      <c r="G223" s="248">
        <v>6.8999999999999996E-7</v>
      </c>
      <c r="H223" s="248">
        <v>0.282524</v>
      </c>
      <c r="I223" s="248">
        <v>4.0000000000000003E-5</v>
      </c>
      <c r="J223" s="234">
        <f t="shared" si="38"/>
        <v>-9.2296267482366883</v>
      </c>
      <c r="K223" s="234">
        <f t="shared" si="39"/>
        <v>2.8290043672754921</v>
      </c>
      <c r="L223" s="240">
        <f t="shared" si="40"/>
        <v>0.42579887448489651</v>
      </c>
      <c r="M223" s="241">
        <f t="shared" si="41"/>
        <v>1.0059064345862774</v>
      </c>
      <c r="N223" s="241">
        <f t="shared" si="42"/>
        <v>1.2201550532134289</v>
      </c>
      <c r="O223" s="249">
        <v>2.9600000000000001E-2</v>
      </c>
      <c r="P223" s="249">
        <v>2.1000000000000003E-3</v>
      </c>
      <c r="Q223" s="243">
        <f t="shared" si="32"/>
        <v>0.28252350322811826</v>
      </c>
      <c r="R223" s="244">
        <f t="shared" si="33"/>
        <v>-8.590949358630029</v>
      </c>
      <c r="S223" s="242">
        <f t="shared" si="34"/>
        <v>2.8782763451232256</v>
      </c>
      <c r="T223" s="240">
        <f t="shared" si="35"/>
        <v>1.8570995803294437</v>
      </c>
      <c r="U223" s="245">
        <f t="shared" si="36"/>
        <v>1.8684210526315789E-2</v>
      </c>
      <c r="V223" s="243">
        <f t="shared" si="37"/>
        <v>0.28253384030255424</v>
      </c>
      <c r="AP223" s="27"/>
    </row>
    <row r="224" spans="1:42" s="251" customFormat="1" ht="15" x14ac:dyDescent="0.2">
      <c r="A224" s="251" t="s">
        <v>263</v>
      </c>
      <c r="C224" s="252">
        <v>7.2955449708929185E-2</v>
      </c>
      <c r="D224" s="253"/>
      <c r="E224" s="253"/>
      <c r="F224" s="254">
        <v>5.2018710000000001E-4</v>
      </c>
      <c r="G224" s="254">
        <v>6.4000000000000001E-7</v>
      </c>
      <c r="H224" s="254">
        <v>0.28248790000000001</v>
      </c>
      <c r="I224" s="254">
        <v>4.0000000000000003E-5</v>
      </c>
      <c r="J224" s="255">
        <f t="shared" si="38"/>
        <v>-10.506214968969166</v>
      </c>
      <c r="K224" s="255">
        <f t="shared" si="39"/>
        <v>2.8290043672754921</v>
      </c>
      <c r="L224" s="256">
        <f t="shared" si="40"/>
        <v>0.47890942637600847</v>
      </c>
      <c r="M224" s="257">
        <f t="shared" si="41"/>
        <v>1.0457493761850885</v>
      </c>
      <c r="N224" s="257">
        <f t="shared" si="42"/>
        <v>1.2555548986294442</v>
      </c>
      <c r="O224" s="258">
        <v>1.77E-2</v>
      </c>
      <c r="P224" s="258">
        <v>2.1000000000000003E-3</v>
      </c>
      <c r="Q224" s="259">
        <f t="shared" si="32"/>
        <v>0.28248772807108496</v>
      </c>
      <c r="R224" s="260">
        <f t="shared" si="33"/>
        <v>-10.119981972179781</v>
      </c>
      <c r="S224" s="261">
        <f t="shared" si="34"/>
        <v>2.8782643282546143</v>
      </c>
      <c r="T224" s="256">
        <f t="shared" si="35"/>
        <v>1.9602150851105338</v>
      </c>
      <c r="U224" s="262">
        <f t="shared" si="36"/>
        <v>1.8684210526315789E-2</v>
      </c>
      <c r="V224" s="259">
        <f t="shared" si="37"/>
        <v>0.28249390867554691</v>
      </c>
      <c r="W224" s="263"/>
      <c r="X224" s="263"/>
      <c r="Y224" s="263"/>
      <c r="Z224" s="263"/>
      <c r="AA224" s="263"/>
      <c r="AB224" s="263"/>
      <c r="AC224" s="263"/>
      <c r="AD224" s="263"/>
      <c r="AE224" s="263"/>
      <c r="AF224" s="263"/>
      <c r="AG224" s="263"/>
      <c r="AH224" s="263"/>
      <c r="AI224" s="263"/>
      <c r="AJ224" s="263"/>
      <c r="AK224" s="263"/>
      <c r="AL224" s="263"/>
      <c r="AM224" s="263"/>
      <c r="AN224" s="263"/>
      <c r="AO224" s="263"/>
      <c r="AP224" s="263"/>
    </row>
    <row r="225" spans="1:42" ht="16" x14ac:dyDescent="0.2">
      <c r="A225" t="s">
        <v>264</v>
      </c>
      <c r="C225" s="246">
        <v>0.12528805099869558</v>
      </c>
      <c r="D225" s="250"/>
      <c r="E225" s="250"/>
      <c r="F225" s="248">
        <v>9.2335189999999997E-4</v>
      </c>
      <c r="G225" s="248">
        <v>7.9999999999999996E-7</v>
      </c>
      <c r="H225" s="248">
        <v>0.28248420000000002</v>
      </c>
      <c r="I225" s="248">
        <v>4.0000000000000003E-5</v>
      </c>
      <c r="J225" s="234">
        <f t="shared" si="38"/>
        <v>-10.637056420955496</v>
      </c>
      <c r="K225" s="234">
        <f t="shared" si="39"/>
        <v>2.8290043672754921</v>
      </c>
      <c r="L225" s="240">
        <f t="shared" si="40"/>
        <v>0.49080143556806222</v>
      </c>
      <c r="M225" s="241">
        <f t="shared" si="41"/>
        <v>1.0619580717832258</v>
      </c>
      <c r="N225" s="241">
        <f t="shared" si="42"/>
        <v>1.2728663812907262</v>
      </c>
      <c r="O225" s="249">
        <v>3.0200000000000001E-2</v>
      </c>
      <c r="P225" s="249">
        <v>1.5E-3</v>
      </c>
      <c r="Q225" s="243">
        <f t="shared" si="32"/>
        <v>0.28248367923600642</v>
      </c>
      <c r="R225" s="244">
        <f t="shared" si="33"/>
        <v>-9.9860149365949002</v>
      </c>
      <c r="S225" s="242">
        <f t="shared" si="34"/>
        <v>2.8642112801855846</v>
      </c>
      <c r="T225" s="240">
        <f t="shared" si="35"/>
        <v>1.9593966852397049</v>
      </c>
      <c r="U225" s="245">
        <f t="shared" si="36"/>
        <v>1.8684210526315789E-2</v>
      </c>
      <c r="V225" s="243">
        <f t="shared" si="37"/>
        <v>0.28249422590481227</v>
      </c>
      <c r="AP225" s="27"/>
    </row>
    <row r="226" spans="1:42" ht="16" x14ac:dyDescent="0.2">
      <c r="A226" t="s">
        <v>265</v>
      </c>
      <c r="C226" s="246">
        <v>0.12009023342167957</v>
      </c>
      <c r="D226" s="250"/>
      <c r="E226" s="250"/>
      <c r="F226" s="248">
        <v>8.7380270000000004E-4</v>
      </c>
      <c r="G226" s="274">
        <v>6.4000000000000001E-7</v>
      </c>
      <c r="H226" s="248">
        <v>0.28265790000000002</v>
      </c>
      <c r="I226" s="248">
        <v>4.1999999999999998E-5</v>
      </c>
      <c r="J226" s="234">
        <f t="shared" si="38"/>
        <v>-4.4945806885086235</v>
      </c>
      <c r="K226" s="234">
        <f t="shared" si="39"/>
        <v>2.9704545856392666</v>
      </c>
      <c r="L226" s="240">
        <f t="shared" si="40"/>
        <v>0.2076179075608125</v>
      </c>
      <c r="M226" s="241">
        <f t="shared" si="41"/>
        <v>0.8186861869722577</v>
      </c>
      <c r="N226" s="241">
        <f t="shared" si="42"/>
        <v>1.0444096448062361</v>
      </c>
      <c r="O226" s="249">
        <v>2.4100000000000003E-2</v>
      </c>
      <c r="P226" s="249">
        <v>1.6000000000000001E-3</v>
      </c>
      <c r="Q226" s="243">
        <f t="shared" si="32"/>
        <v>0.28265750674663159</v>
      </c>
      <c r="R226" s="244">
        <f t="shared" si="33"/>
        <v>-3.9739604905475456</v>
      </c>
      <c r="S226" s="242">
        <f t="shared" si="34"/>
        <v>3.0079949577432705</v>
      </c>
      <c r="T226" s="240">
        <f t="shared" si="35"/>
        <v>1.5146018908661303</v>
      </c>
      <c r="U226" s="245">
        <f t="shared" si="36"/>
        <v>1.8684210526315789E-2</v>
      </c>
      <c r="V226" s="243">
        <f t="shared" si="37"/>
        <v>0.28266592264874457</v>
      </c>
      <c r="AP226" s="27"/>
    </row>
    <row r="227" spans="1:42" s="251" customFormat="1" ht="15" x14ac:dyDescent="0.2">
      <c r="A227" s="251" t="s">
        <v>266</v>
      </c>
      <c r="C227" s="252">
        <v>8.4788823701014621E-2</v>
      </c>
      <c r="D227" s="253"/>
      <c r="E227" s="253"/>
      <c r="F227" s="254">
        <v>6.2844560000000003E-4</v>
      </c>
      <c r="G227" s="254">
        <v>7.8999999999999995E-7</v>
      </c>
      <c r="H227" s="254">
        <v>0.28239140000000001</v>
      </c>
      <c r="I227" s="254">
        <v>4.5000000000000003E-5</v>
      </c>
      <c r="J227" s="255">
        <f t="shared" si="38"/>
        <v>-13.918701486995207</v>
      </c>
      <c r="K227" s="255">
        <f t="shared" si="39"/>
        <v>3.1826299131849289</v>
      </c>
      <c r="L227" s="256">
        <f t="shared" si="40"/>
        <v>0.63561340267720912</v>
      </c>
      <c r="M227" s="257">
        <f t="shared" si="41"/>
        <v>1.1817780503256452</v>
      </c>
      <c r="N227" s="257">
        <f t="shared" si="42"/>
        <v>1.3837920996590589</v>
      </c>
      <c r="O227" s="258">
        <v>5.1900000000000002E-3</v>
      </c>
      <c r="P227" s="258">
        <v>7.2999999999999996E-4</v>
      </c>
      <c r="Q227" s="259">
        <f t="shared" si="32"/>
        <v>0.2823913391023678</v>
      </c>
      <c r="R227" s="260">
        <f t="shared" si="33"/>
        <v>-13.80587675002376</v>
      </c>
      <c r="S227" s="261">
        <f t="shared" si="34"/>
        <v>3.1997538274361985</v>
      </c>
      <c r="T227" s="256">
        <f t="shared" si="35"/>
        <v>2.2195223626094078</v>
      </c>
      <c r="U227" s="262">
        <f t="shared" si="36"/>
        <v>1.8684210526315789E-2</v>
      </c>
      <c r="V227" s="259">
        <f t="shared" si="37"/>
        <v>0.28239315116966862</v>
      </c>
      <c r="W227" s="263"/>
      <c r="X227" s="263"/>
      <c r="Y227" s="263"/>
      <c r="Z227" s="263"/>
      <c r="AA227" s="263"/>
      <c r="AB227" s="263"/>
      <c r="AC227" s="263"/>
      <c r="AD227" s="263"/>
      <c r="AE227" s="263"/>
      <c r="AF227" s="263"/>
      <c r="AG227" s="263"/>
      <c r="AH227" s="263"/>
      <c r="AI227" s="263"/>
      <c r="AJ227" s="263"/>
      <c r="AK227" s="263"/>
      <c r="AL227" s="263"/>
      <c r="AM227" s="263"/>
      <c r="AN227" s="263"/>
      <c r="AO227" s="263"/>
      <c r="AP227" s="263"/>
    </row>
    <row r="228" spans="1:42" ht="16" x14ac:dyDescent="0.2">
      <c r="A228" t="s">
        <v>267</v>
      </c>
      <c r="C228" s="246">
        <v>0.11325243686604967</v>
      </c>
      <c r="D228" s="250"/>
      <c r="E228" s="250"/>
      <c r="F228" s="248">
        <v>8.2435379999999995E-4</v>
      </c>
      <c r="G228" s="248">
        <v>4.7999999999999998E-6</v>
      </c>
      <c r="H228" s="248">
        <v>0.28244639999999999</v>
      </c>
      <c r="I228" s="248">
        <v>3.8999999999999999E-5</v>
      </c>
      <c r="J228" s="234">
        <f t="shared" si="38"/>
        <v>-11.973760984494305</v>
      </c>
      <c r="K228" s="234">
        <f t="shared" si="39"/>
        <v>2.7582792580936046</v>
      </c>
      <c r="L228" s="240">
        <f t="shared" si="40"/>
        <v>0.5505018201792623</v>
      </c>
      <c r="M228" s="241">
        <f t="shared" si="41"/>
        <v>1.1116355800429552</v>
      </c>
      <c r="N228" s="241">
        <f t="shared" si="42"/>
        <v>1.3189584393858382</v>
      </c>
      <c r="O228" s="249">
        <v>2.8300000000000002E-2</v>
      </c>
      <c r="P228" s="249">
        <v>1.6000000000000001E-3</v>
      </c>
      <c r="Q228" s="243">
        <f t="shared" si="32"/>
        <v>0.2824459643285161</v>
      </c>
      <c r="R228" s="244">
        <f t="shared" si="33"/>
        <v>-11.361926097815944</v>
      </c>
      <c r="S228" s="242">
        <f t="shared" si="34"/>
        <v>2.7959786850235853</v>
      </c>
      <c r="T228" s="240">
        <f t="shared" si="35"/>
        <v>2.0583166208479087</v>
      </c>
      <c r="U228" s="245">
        <f t="shared" si="36"/>
        <v>1.8684210526315789E-2</v>
      </c>
      <c r="V228" s="243">
        <f t="shared" si="37"/>
        <v>0.28245584728987183</v>
      </c>
      <c r="AP228" s="27"/>
    </row>
    <row r="229" spans="1:42" ht="16" x14ac:dyDescent="0.2">
      <c r="A229" t="s">
        <v>268</v>
      </c>
      <c r="C229" s="246">
        <v>6.1708097039484648E-2</v>
      </c>
      <c r="D229" s="250"/>
      <c r="E229" s="250"/>
      <c r="F229" s="248">
        <v>4.4039630000000001E-4</v>
      </c>
      <c r="G229" s="248">
        <v>1.1999999999999999E-6</v>
      </c>
      <c r="H229" s="248">
        <v>0.28257729999999998</v>
      </c>
      <c r="I229" s="248">
        <v>3.6000000000000001E-5</v>
      </c>
      <c r="J229" s="234">
        <f t="shared" si="38"/>
        <v>-7.3448025885401576</v>
      </c>
      <c r="K229" s="234">
        <f t="shared" si="39"/>
        <v>2.5461039305479427</v>
      </c>
      <c r="L229" s="240">
        <f t="shared" si="40"/>
        <v>0.33444703745208637</v>
      </c>
      <c r="M229" s="241">
        <f t="shared" si="41"/>
        <v>0.920598937579723</v>
      </c>
      <c r="N229" s="241">
        <f t="shared" si="42"/>
        <v>1.137659546823159</v>
      </c>
      <c r="O229" s="249">
        <v>3.2000000000000001E-2</v>
      </c>
      <c r="P229" s="249">
        <v>1.8000000000000002E-3</v>
      </c>
      <c r="Q229" s="243">
        <f t="shared" si="32"/>
        <v>0.28257703681102253</v>
      </c>
      <c r="R229" s="244">
        <f t="shared" si="33"/>
        <v>-6.6445019866845367</v>
      </c>
      <c r="S229" s="242">
        <f t="shared" si="34"/>
        <v>2.5883646541110701</v>
      </c>
      <c r="T229" s="240">
        <f t="shared" si="35"/>
        <v>1.7163748013677</v>
      </c>
      <c r="U229" s="245">
        <f t="shared" si="36"/>
        <v>1.8684210526315789E-2</v>
      </c>
      <c r="V229" s="243">
        <f t="shared" si="37"/>
        <v>0.28258821227702535</v>
      </c>
      <c r="AP229" s="27"/>
    </row>
    <row r="230" spans="1:42" s="251" customFormat="1" ht="15" x14ac:dyDescent="0.2">
      <c r="A230" s="251" t="s">
        <v>269</v>
      </c>
      <c r="C230" s="252">
        <v>4.3559609266930567E-2</v>
      </c>
      <c r="D230" s="253"/>
      <c r="E230" s="253"/>
      <c r="F230" s="254">
        <v>3.140784E-4</v>
      </c>
      <c r="G230" s="254">
        <v>1.1000000000000001E-6</v>
      </c>
      <c r="H230" s="254">
        <v>0.28257060000000001</v>
      </c>
      <c r="I230" s="254">
        <v>3.6000000000000001E-5</v>
      </c>
      <c r="J230" s="255">
        <f t="shared" si="38"/>
        <v>-7.5817317042984405</v>
      </c>
      <c r="K230" s="255">
        <f t="shared" si="39"/>
        <v>2.5461039305479427</v>
      </c>
      <c r="L230" s="256">
        <f t="shared" si="40"/>
        <v>0.343895140645676</v>
      </c>
      <c r="M230" s="257">
        <f t="shared" si="41"/>
        <v>0.92678991042384273</v>
      </c>
      <c r="N230" s="257">
        <f t="shared" si="42"/>
        <v>1.1427994720868371</v>
      </c>
      <c r="O230" s="258">
        <v>2.64E-2</v>
      </c>
      <c r="P230" s="258">
        <v>3.7000000000000002E-3</v>
      </c>
      <c r="Q230" s="259">
        <f t="shared" si="32"/>
        <v>0.28257044515636842</v>
      </c>
      <c r="R230" s="260">
        <f t="shared" si="33"/>
        <v>-7.0018326082255111</v>
      </c>
      <c r="S230" s="261">
        <f t="shared" si="34"/>
        <v>2.6329072877586839</v>
      </c>
      <c r="T230" s="256">
        <f t="shared" si="35"/>
        <v>1.7385227173380866</v>
      </c>
      <c r="U230" s="262">
        <f t="shared" si="36"/>
        <v>1.8684210526315789E-2</v>
      </c>
      <c r="V230" s="259">
        <f t="shared" si="37"/>
        <v>0.28257966443381738</v>
      </c>
      <c r="W230" s="263"/>
      <c r="X230" s="263"/>
      <c r="Y230" s="263"/>
      <c r="Z230" s="263"/>
      <c r="AA230" s="263"/>
      <c r="AB230" s="263"/>
      <c r="AC230" s="263"/>
      <c r="AD230" s="263"/>
      <c r="AE230" s="263"/>
      <c r="AF230" s="263"/>
      <c r="AG230" s="263"/>
      <c r="AH230" s="263"/>
      <c r="AI230" s="263"/>
      <c r="AJ230" s="263"/>
      <c r="AK230" s="263"/>
      <c r="AL230" s="263"/>
      <c r="AM230" s="263"/>
      <c r="AN230" s="263"/>
      <c r="AO230" s="263"/>
      <c r="AP230" s="263"/>
    </row>
    <row r="231" spans="1:42" ht="16" x14ac:dyDescent="0.2">
      <c r="A231" t="s">
        <v>270</v>
      </c>
      <c r="C231" s="246">
        <v>0.12597149878123445</v>
      </c>
      <c r="D231" s="250"/>
      <c r="E231" s="250"/>
      <c r="F231" s="248">
        <v>9.1005009999999996E-4</v>
      </c>
      <c r="G231" s="248">
        <v>7.0999999999999998E-7</v>
      </c>
      <c r="H231" s="248">
        <v>0.28237899999999999</v>
      </c>
      <c r="I231" s="248">
        <v>4.1E-5</v>
      </c>
      <c r="J231" s="234">
        <f t="shared" si="38"/>
        <v>-14.357197163923738</v>
      </c>
      <c r="K231" s="234">
        <f t="shared" si="39"/>
        <v>2.8997294764573791</v>
      </c>
      <c r="L231" s="240">
        <f t="shared" si="40"/>
        <v>0.66112793655530711</v>
      </c>
      <c r="M231" s="241">
        <f t="shared" si="41"/>
        <v>1.2076961385450249</v>
      </c>
      <c r="N231" s="241">
        <f t="shared" si="42"/>
        <v>1.4095261204663543</v>
      </c>
      <c r="O231" s="249">
        <v>3.04E-2</v>
      </c>
      <c r="P231" s="249">
        <v>1.6000000000000001E-3</v>
      </c>
      <c r="Q231" s="243">
        <f t="shared" si="32"/>
        <v>0.2823784833380783</v>
      </c>
      <c r="R231" s="244">
        <f t="shared" si="33"/>
        <v>-13.701826527080518</v>
      </c>
      <c r="S231" s="242">
        <f t="shared" si="34"/>
        <v>2.937277986799244</v>
      </c>
      <c r="T231" s="240">
        <f t="shared" si="35"/>
        <v>2.2299224843291938</v>
      </c>
      <c r="U231" s="245">
        <f t="shared" si="36"/>
        <v>1.8684210526315789E-2</v>
      </c>
      <c r="V231" s="243">
        <f t="shared" si="37"/>
        <v>0.28238909987219585</v>
      </c>
      <c r="AP231" s="27"/>
    </row>
    <row r="232" spans="1:42" ht="16" x14ac:dyDescent="0.2">
      <c r="A232" t="s">
        <v>271</v>
      </c>
      <c r="C232" s="246">
        <v>4.7922774203383901E-2</v>
      </c>
      <c r="D232" s="250"/>
      <c r="E232" s="250"/>
      <c r="F232" s="248">
        <v>3.4198669999999998E-4</v>
      </c>
      <c r="G232" s="248">
        <v>7.0999999999999998E-7</v>
      </c>
      <c r="H232" s="248">
        <v>0.28249839999999998</v>
      </c>
      <c r="I232" s="248">
        <v>4.3000000000000002E-5</v>
      </c>
      <c r="J232" s="234">
        <f t="shared" si="38"/>
        <v>-10.13490814576536</v>
      </c>
      <c r="K232" s="234">
        <f t="shared" si="39"/>
        <v>3.0411796948211536</v>
      </c>
      <c r="L232" s="240">
        <f t="shared" si="40"/>
        <v>0.45959161087882694</v>
      </c>
      <c r="M232" s="241">
        <f t="shared" si="41"/>
        <v>1.0265398673474959</v>
      </c>
      <c r="N232" s="241">
        <f t="shared" si="42"/>
        <v>1.2366005141585419</v>
      </c>
      <c r="O232" s="249">
        <v>3.3000000000000002E-2</v>
      </c>
      <c r="P232" s="249">
        <v>1.6999999999999999E-3</v>
      </c>
      <c r="Q232" s="243">
        <f t="shared" si="32"/>
        <v>0.28249818923365327</v>
      </c>
      <c r="R232" s="244">
        <f t="shared" si="33"/>
        <v>-9.410774242765152</v>
      </c>
      <c r="S232" s="242">
        <f t="shared" si="34"/>
        <v>3.0810756444773246</v>
      </c>
      <c r="T232" s="240">
        <f t="shared" si="35"/>
        <v>1.9194245992131884</v>
      </c>
      <c r="U232" s="245">
        <f t="shared" si="36"/>
        <v>1.8684210526315789E-2</v>
      </c>
      <c r="V232" s="243">
        <f t="shared" si="37"/>
        <v>0.28250971404056313</v>
      </c>
      <c r="AP232" s="27"/>
    </row>
    <row r="233" spans="1:42" s="251" customFormat="1" ht="15" x14ac:dyDescent="0.2">
      <c r="A233" s="251" t="s">
        <v>272</v>
      </c>
      <c r="C233" s="252">
        <v>0.12666026173210379</v>
      </c>
      <c r="D233" s="253"/>
      <c r="E233" s="253"/>
      <c r="F233" s="254">
        <v>9.2499879999999996E-4</v>
      </c>
      <c r="G233" s="254">
        <v>6.1999999999999999E-7</v>
      </c>
      <c r="H233" s="254">
        <v>0.28240480000000001</v>
      </c>
      <c r="I233" s="254">
        <v>3.6000000000000001E-5</v>
      </c>
      <c r="J233" s="255">
        <f t="shared" si="38"/>
        <v>-13.444843255476675</v>
      </c>
      <c r="K233" s="255">
        <f t="shared" si="39"/>
        <v>2.5461039305479427</v>
      </c>
      <c r="L233" s="256">
        <f t="shared" si="40"/>
        <v>0.61963903271124188</v>
      </c>
      <c r="M233" s="257">
        <f t="shared" si="41"/>
        <v>1.1723594311345784</v>
      </c>
      <c r="N233" s="257">
        <f t="shared" si="42"/>
        <v>1.3764475198825858</v>
      </c>
      <c r="O233" s="258">
        <v>2.9100000000000001E-2</v>
      </c>
      <c r="P233" s="258">
        <v>1.6000000000000001E-3</v>
      </c>
      <c r="Q233" s="259">
        <f t="shared" si="32"/>
        <v>0.28240429731438554</v>
      </c>
      <c r="R233" s="260">
        <f t="shared" si="33"/>
        <v>-12.817736141751412</v>
      </c>
      <c r="S233" s="261">
        <f t="shared" si="34"/>
        <v>2.5836477618992797</v>
      </c>
      <c r="T233" s="256">
        <f t="shared" si="35"/>
        <v>2.1647877035648135</v>
      </c>
      <c r="U233" s="262">
        <f t="shared" si="36"/>
        <v>1.8684210526315789E-2</v>
      </c>
      <c r="V233" s="259">
        <f t="shared" si="37"/>
        <v>0.28241445972864015</v>
      </c>
      <c r="W233" s="263"/>
      <c r="X233" s="263"/>
      <c r="Y233" s="263"/>
      <c r="Z233" s="263"/>
      <c r="AA233" s="263"/>
      <c r="AB233" s="263"/>
      <c r="AC233" s="263"/>
      <c r="AD233" s="263"/>
      <c r="AE233" s="263"/>
      <c r="AF233" s="263"/>
      <c r="AG233" s="263"/>
      <c r="AH233" s="263"/>
      <c r="AI233" s="263"/>
      <c r="AJ233" s="263"/>
      <c r="AK233" s="263"/>
      <c r="AL233" s="263"/>
      <c r="AM233" s="263"/>
      <c r="AN233" s="263"/>
      <c r="AO233" s="263"/>
      <c r="AP233" s="263"/>
    </row>
    <row r="234" spans="1:42" ht="16" x14ac:dyDescent="0.2">
      <c r="A234" t="s">
        <v>273</v>
      </c>
      <c r="C234" s="246">
        <v>0.12744942997723613</v>
      </c>
      <c r="D234" s="250"/>
      <c r="E234" s="250"/>
      <c r="F234" s="248">
        <v>9.3792240000000002E-4</v>
      </c>
      <c r="G234" s="248">
        <v>8.7000000000000003E-7</v>
      </c>
      <c r="H234" s="248">
        <v>0.28255989999999997</v>
      </c>
      <c r="I234" s="248">
        <v>3.8999999999999999E-5</v>
      </c>
      <c r="J234" s="234">
        <f t="shared" si="38"/>
        <v>-7.9601110384226041</v>
      </c>
      <c r="K234" s="234">
        <f t="shared" si="39"/>
        <v>2.7582792580936046</v>
      </c>
      <c r="L234" s="240">
        <f t="shared" si="40"/>
        <v>0.36787156643935748</v>
      </c>
      <c r="M234" s="241">
        <f t="shared" si="41"/>
        <v>0.95690359548342729</v>
      </c>
      <c r="N234" s="241">
        <f t="shared" si="42"/>
        <v>1.1744009648075617</v>
      </c>
      <c r="O234" s="249">
        <v>3.0300000000000001E-2</v>
      </c>
      <c r="P234" s="249">
        <v>1.5E-3</v>
      </c>
      <c r="Q234" s="243">
        <f t="shared" si="32"/>
        <v>0.28255936926625624</v>
      </c>
      <c r="R234" s="244">
        <f t="shared" si="33"/>
        <v>-7.3070246169060216</v>
      </c>
      <c r="S234" s="242">
        <f t="shared" si="34"/>
        <v>2.7934890783436215</v>
      </c>
      <c r="T234" s="240">
        <f t="shared" si="35"/>
        <v>1.7636799715575113</v>
      </c>
      <c r="U234" s="245">
        <f t="shared" si="36"/>
        <v>1.8684210526315789E-2</v>
      </c>
      <c r="V234" s="243">
        <f t="shared" si="37"/>
        <v>0.28256995086768533</v>
      </c>
      <c r="AP234" s="27"/>
    </row>
    <row r="235" spans="1:42" ht="16" x14ac:dyDescent="0.2">
      <c r="A235" t="s">
        <v>274</v>
      </c>
      <c r="C235" s="246">
        <v>3.6889477410996428E-2</v>
      </c>
      <c r="D235" s="250"/>
      <c r="E235" s="250"/>
      <c r="F235" s="248">
        <v>2.744709E-4</v>
      </c>
      <c r="G235" s="248">
        <v>5.8999999999999996E-7</v>
      </c>
      <c r="H235" s="248">
        <v>0.28246700000000002</v>
      </c>
      <c r="I235" s="248">
        <v>3.3000000000000003E-5</v>
      </c>
      <c r="J235" s="234">
        <f t="shared" si="38"/>
        <v>-11.245292359919549</v>
      </c>
      <c r="K235" s="234">
        <f t="shared" si="39"/>
        <v>2.3339286030022812</v>
      </c>
      <c r="L235" s="240">
        <f t="shared" si="40"/>
        <v>0.50867802166538967</v>
      </c>
      <c r="M235" s="241">
        <f t="shared" si="41"/>
        <v>1.0677110280492117</v>
      </c>
      <c r="N235" s="241">
        <f t="shared" si="42"/>
        <v>1.2749149159873812</v>
      </c>
      <c r="O235" s="249">
        <v>2.9399999999999999E-2</v>
      </c>
      <c r="P235" s="249">
        <v>2.1000000000000003E-3</v>
      </c>
      <c r="Q235" s="243">
        <f t="shared" si="32"/>
        <v>0.28246684930211685</v>
      </c>
      <c r="R235" s="244">
        <f t="shared" si="33"/>
        <v>-10.598943206654443</v>
      </c>
      <c r="S235" s="242">
        <f t="shared" si="34"/>
        <v>2.3831965150978354</v>
      </c>
      <c r="T235" s="240">
        <f t="shared" si="35"/>
        <v>2.0035182927820205</v>
      </c>
      <c r="U235" s="245">
        <f t="shared" si="36"/>
        <v>1.8684210526315789E-2</v>
      </c>
      <c r="V235" s="243">
        <f t="shared" si="37"/>
        <v>0.28247711651228463</v>
      </c>
      <c r="AP235" s="27"/>
    </row>
    <row r="236" spans="1:42" s="251" customFormat="1" ht="15" x14ac:dyDescent="0.2">
      <c r="A236" s="251" t="s">
        <v>275</v>
      </c>
      <c r="C236" s="252">
        <v>6.5384747591196224E-2</v>
      </c>
      <c r="D236" s="253"/>
      <c r="E236" s="253"/>
      <c r="F236" s="254">
        <v>4.7588900000000001E-4</v>
      </c>
      <c r="G236" s="254">
        <v>9.9999999999999995E-7</v>
      </c>
      <c r="H236" s="254">
        <v>0.2825781</v>
      </c>
      <c r="I236" s="254">
        <v>3.6999999999999998E-5</v>
      </c>
      <c r="J236" s="255">
        <f t="shared" si="38"/>
        <v>-7.3165125448665886</v>
      </c>
      <c r="K236" s="255">
        <f t="shared" si="39"/>
        <v>2.6168290397298302</v>
      </c>
      <c r="L236" s="256">
        <f t="shared" si="40"/>
        <v>0.33351871979292247</v>
      </c>
      <c r="M236" s="257">
        <f t="shared" si="41"/>
        <v>0.92034432098316554</v>
      </c>
      <c r="N236" s="257">
        <f t="shared" si="42"/>
        <v>1.1376102855688313</v>
      </c>
      <c r="O236" s="258">
        <v>0.02</v>
      </c>
      <c r="P236" s="258">
        <v>2.8999999999999998E-3</v>
      </c>
      <c r="Q236" s="259">
        <f t="shared" si="32"/>
        <v>0.28257792226986722</v>
      </c>
      <c r="R236" s="260">
        <f t="shared" si="33"/>
        <v>-6.8793528677624227</v>
      </c>
      <c r="S236" s="261">
        <f t="shared" si="34"/>
        <v>2.6848604545879087</v>
      </c>
      <c r="T236" s="256">
        <f t="shared" si="35"/>
        <v>1.7249422287536824</v>
      </c>
      <c r="U236" s="262">
        <f t="shared" si="36"/>
        <v>1.8684210526315789E-2</v>
      </c>
      <c r="V236" s="259">
        <f t="shared" si="37"/>
        <v>0.28258490615367721</v>
      </c>
      <c r="W236" s="263"/>
      <c r="X236" s="263"/>
      <c r="Y236" s="263"/>
      <c r="Z236" s="263"/>
      <c r="AA236" s="263"/>
      <c r="AB236" s="263"/>
      <c r="AC236" s="263"/>
      <c r="AD236" s="263"/>
      <c r="AE236" s="263"/>
      <c r="AF236" s="263"/>
      <c r="AG236" s="263"/>
      <c r="AH236" s="263"/>
      <c r="AI236" s="263"/>
      <c r="AJ236" s="263"/>
      <c r="AK236" s="263"/>
      <c r="AL236" s="263"/>
      <c r="AM236" s="263"/>
      <c r="AN236" s="263"/>
      <c r="AO236" s="263"/>
      <c r="AP236" s="263"/>
    </row>
    <row r="237" spans="1:42" ht="16" x14ac:dyDescent="0.2">
      <c r="A237" t="s">
        <v>276</v>
      </c>
      <c r="C237" s="246">
        <v>9.1324506593663507E-2</v>
      </c>
      <c r="D237" s="250"/>
      <c r="E237" s="250"/>
      <c r="F237" s="248">
        <v>6.6270399999999996E-4</v>
      </c>
      <c r="G237" s="248">
        <v>6.9999999999999997E-7</v>
      </c>
      <c r="H237" s="248">
        <v>0.28255760000000002</v>
      </c>
      <c r="I237" s="248">
        <v>3.6000000000000001E-5</v>
      </c>
      <c r="J237" s="234">
        <f t="shared" si="38"/>
        <v>-8.041444913980186</v>
      </c>
      <c r="K237" s="234">
        <f t="shared" si="39"/>
        <v>2.5461039305479427</v>
      </c>
      <c r="L237" s="240">
        <f t="shared" si="40"/>
        <v>0.36852283812013781</v>
      </c>
      <c r="M237" s="241">
        <f t="shared" si="41"/>
        <v>0.95321947283544173</v>
      </c>
      <c r="N237" s="241">
        <f t="shared" si="42"/>
        <v>1.1694629073732776</v>
      </c>
      <c r="O237" s="249">
        <v>2.8899999999999999E-2</v>
      </c>
      <c r="P237" s="249">
        <v>1.8000000000000002E-3</v>
      </c>
      <c r="Q237" s="243">
        <f t="shared" si="32"/>
        <v>0.28255724233295837</v>
      </c>
      <c r="R237" s="244">
        <f t="shared" si="33"/>
        <v>-7.4132963853779099</v>
      </c>
      <c r="S237" s="242">
        <f t="shared" si="34"/>
        <v>2.5883406519241654</v>
      </c>
      <c r="T237" s="240">
        <f t="shared" si="35"/>
        <v>1.7704531136805932</v>
      </c>
      <c r="U237" s="245">
        <f t="shared" si="36"/>
        <v>1.8684210526315789E-2</v>
      </c>
      <c r="V237" s="243">
        <f t="shared" si="37"/>
        <v>0.28256733488359698</v>
      </c>
      <c r="AP237" s="27"/>
    </row>
    <row r="238" spans="1:42" ht="16" x14ac:dyDescent="0.2">
      <c r="A238" t="s">
        <v>277</v>
      </c>
      <c r="C238" s="246">
        <v>4.3542673979965703E-2</v>
      </c>
      <c r="D238" s="250"/>
      <c r="E238" s="250"/>
      <c r="F238" s="248">
        <v>3.5875570000000001E-4</v>
      </c>
      <c r="G238" s="248">
        <v>6.9999999999999997E-7</v>
      </c>
      <c r="H238" s="248">
        <v>0.28240769999999998</v>
      </c>
      <c r="I238" s="248">
        <v>3.4E-5</v>
      </c>
      <c r="J238" s="234">
        <f t="shared" si="38"/>
        <v>-13.342291847163917</v>
      </c>
      <c r="K238" s="234">
        <f t="shared" si="39"/>
        <v>2.4046537121841678</v>
      </c>
      <c r="L238" s="240">
        <f t="shared" si="40"/>
        <v>0.6045235124536732</v>
      </c>
      <c r="M238" s="241">
        <f t="shared" si="41"/>
        <v>1.15124767315516</v>
      </c>
      <c r="N238" s="241">
        <f t="shared" si="42"/>
        <v>1.3537843220555168</v>
      </c>
      <c r="O238" s="249">
        <v>2.8399999999999998E-2</v>
      </c>
      <c r="P238" s="249">
        <v>2E-3</v>
      </c>
      <c r="Q238" s="243">
        <f t="shared" ref="Q238:Q258" si="43">H238-F238*((EXP(0.01867*O238)-1))</f>
        <v>0.28240750972724316</v>
      </c>
      <c r="R238" s="244">
        <f t="shared" ref="R238:R258" si="44">((H238-F238*((EXP(0.01867*O238))-1))/($H$11-$F$11*((EXP(0.01867*O238))-1))-1)*10^4</f>
        <v>-12.719647606568296</v>
      </c>
      <c r="S238" s="242">
        <f t="shared" ref="S238:S258" si="45">ABS((((H238-(F238)*((EXP(0.01867*O238))-1))/($H$11-$F$11*((EXP(0.01867*O238))-1))-1)*10^4)-(((H238-(F238+2*G238)*((EXP(0.01867*O238))-1))/($H$11-$F$11*((EXP(0.01867*O238))-1))-1)*10^4))+(K238)+(P238*23.45)</f>
        <v>2.4515799711014306</v>
      </c>
      <c r="T238" s="240">
        <f t="shared" ref="T238:T258" si="46">(1/0.01867)*LN(((V238-0.28324)/(U$42-0.0387))+1)</f>
        <v>2.1571597300120384</v>
      </c>
      <c r="U238" s="245">
        <f t="shared" ref="U238:U258" si="47">U$42</f>
        <v>1.8684210526315789E-2</v>
      </c>
      <c r="V238" s="243">
        <f t="shared" ref="V238:V258" si="48">Q238+(0.0187*(EXP(0.01867*O238)-1))</f>
        <v>0.28241742761998301</v>
      </c>
      <c r="AP238" s="27"/>
    </row>
    <row r="239" spans="1:42" s="251" customFormat="1" ht="15" x14ac:dyDescent="0.2">
      <c r="A239" s="251" t="s">
        <v>278</v>
      </c>
      <c r="C239" s="252">
        <v>7.5198754925850805E-2</v>
      </c>
      <c r="D239" s="253"/>
      <c r="E239" s="253"/>
      <c r="F239" s="254">
        <v>5.513003E-4</v>
      </c>
      <c r="G239" s="254">
        <v>9.9000000000000005E-7</v>
      </c>
      <c r="H239" s="254">
        <v>0.28257280000000001</v>
      </c>
      <c r="I239" s="254">
        <v>4.0000000000000003E-5</v>
      </c>
      <c r="J239" s="255">
        <f t="shared" si="38"/>
        <v>-7.5039340841980904</v>
      </c>
      <c r="K239" s="255">
        <f t="shared" si="39"/>
        <v>2.8290043672754921</v>
      </c>
      <c r="L239" s="256">
        <f t="shared" si="40"/>
        <v>0.34281296530013056</v>
      </c>
      <c r="M239" s="257">
        <f t="shared" si="41"/>
        <v>0.92946980724861183</v>
      </c>
      <c r="N239" s="257">
        <f t="shared" si="42"/>
        <v>1.1465788659665848</v>
      </c>
      <c r="O239" s="258">
        <v>1.7299999999999999E-2</v>
      </c>
      <c r="P239" s="258">
        <v>2E-3</v>
      </c>
      <c r="Q239" s="259">
        <f t="shared" si="43"/>
        <v>0.28257262190620502</v>
      </c>
      <c r="R239" s="260">
        <f t="shared" si="44"/>
        <v>-7.1266714586848412</v>
      </c>
      <c r="S239" s="261">
        <f t="shared" si="45"/>
        <v>2.8759269869338606</v>
      </c>
      <c r="T239" s="256">
        <f t="shared" si="46"/>
        <v>1.7411173696387594</v>
      </c>
      <c r="U239" s="262">
        <f t="shared" si="47"/>
        <v>1.8684210526315789E-2</v>
      </c>
      <c r="V239" s="259">
        <f t="shared" si="48"/>
        <v>0.28257866281343186</v>
      </c>
      <c r="W239" s="263"/>
      <c r="X239" s="263"/>
      <c r="Y239" s="263"/>
      <c r="Z239" s="263"/>
      <c r="AA239" s="263"/>
      <c r="AB239" s="263"/>
      <c r="AC239" s="263"/>
      <c r="AD239" s="263"/>
      <c r="AE239" s="263"/>
      <c r="AF239" s="263"/>
      <c r="AG239" s="263"/>
      <c r="AH239" s="263"/>
      <c r="AI239" s="263"/>
      <c r="AJ239" s="263"/>
      <c r="AK239" s="263"/>
      <c r="AL239" s="263"/>
      <c r="AM239" s="263"/>
      <c r="AN239" s="263"/>
      <c r="AO239" s="263"/>
      <c r="AP239" s="263"/>
    </row>
    <row r="240" spans="1:42" s="251" customFormat="1" ht="15" x14ac:dyDescent="0.2">
      <c r="A240" s="251" t="s">
        <v>279</v>
      </c>
      <c r="C240" s="252">
        <v>4.4314364873646754E-2</v>
      </c>
      <c r="D240" s="253"/>
      <c r="E240" s="253"/>
      <c r="F240" s="254">
        <v>3.367674E-4</v>
      </c>
      <c r="G240" s="254">
        <v>5.3000000000000001E-7</v>
      </c>
      <c r="H240" s="254">
        <v>0.28251900000000002</v>
      </c>
      <c r="I240" s="254">
        <v>3.3000000000000003E-5</v>
      </c>
      <c r="J240" s="255">
        <f t="shared" si="38"/>
        <v>-9.4064395211906024</v>
      </c>
      <c r="K240" s="255">
        <f t="shared" si="39"/>
        <v>2.3339286030022812</v>
      </c>
      <c r="L240" s="256">
        <f t="shared" si="40"/>
        <v>0.42662199338465479</v>
      </c>
      <c r="M240" s="257">
        <f t="shared" si="41"/>
        <v>0.99815426109065031</v>
      </c>
      <c r="N240" s="257">
        <f t="shared" si="42"/>
        <v>1.2099216687626337</v>
      </c>
      <c r="O240" s="258">
        <v>1.1800000000000001E-2</v>
      </c>
      <c r="P240" s="258">
        <v>1.4E-3</v>
      </c>
      <c r="Q240" s="259">
        <f t="shared" si="43"/>
        <v>0.28251892579994814</v>
      </c>
      <c r="R240" s="260">
        <f t="shared" si="44"/>
        <v>-9.1475104761307158</v>
      </c>
      <c r="S240" s="261">
        <f t="shared" si="45"/>
        <v>2.3667668621456506</v>
      </c>
      <c r="T240" s="256">
        <f t="shared" si="46"/>
        <v>1.8849933712231726</v>
      </c>
      <c r="U240" s="262">
        <f t="shared" si="47"/>
        <v>1.8684210526315789E-2</v>
      </c>
      <c r="V240" s="259">
        <f t="shared" si="48"/>
        <v>0.28252304597598121</v>
      </c>
      <c r="W240" s="263"/>
      <c r="X240" s="263"/>
      <c r="Y240" s="263"/>
      <c r="Z240" s="263"/>
      <c r="AA240" s="263"/>
      <c r="AB240" s="263"/>
      <c r="AC240" s="263"/>
      <c r="AD240" s="263"/>
      <c r="AE240" s="263"/>
      <c r="AF240" s="263"/>
      <c r="AG240" s="263"/>
      <c r="AH240" s="263"/>
      <c r="AI240" s="263"/>
      <c r="AJ240" s="263"/>
      <c r="AK240" s="263"/>
      <c r="AL240" s="263"/>
      <c r="AM240" s="263"/>
      <c r="AN240" s="263"/>
      <c r="AO240" s="263"/>
      <c r="AP240" s="263"/>
    </row>
    <row r="241" spans="1:42" ht="16" x14ac:dyDescent="0.2">
      <c r="A241" t="s">
        <v>280</v>
      </c>
      <c r="C241" s="246">
        <v>0.12262588922369598</v>
      </c>
      <c r="D241" s="250"/>
      <c r="E241" s="250"/>
      <c r="F241" s="248">
        <v>9.0040059999999997E-4</v>
      </c>
      <c r="G241" s="248">
        <v>2.0999999999999998E-6</v>
      </c>
      <c r="H241" s="248">
        <v>0.28253070000000002</v>
      </c>
      <c r="I241" s="248">
        <v>3.8999999999999999E-5</v>
      </c>
      <c r="J241" s="234">
        <f t="shared" si="38"/>
        <v>-8.9926976324764425</v>
      </c>
      <c r="K241" s="234">
        <f t="shared" si="39"/>
        <v>2.7582792580936046</v>
      </c>
      <c r="L241" s="240">
        <f t="shared" si="40"/>
        <v>0.41493248546069855</v>
      </c>
      <c r="M241" s="241">
        <f t="shared" si="41"/>
        <v>0.99662585321612873</v>
      </c>
      <c r="N241" s="241">
        <f t="shared" si="42"/>
        <v>1.2114585566113458</v>
      </c>
      <c r="O241" s="249">
        <v>3.5099999999999999E-2</v>
      </c>
      <c r="P241" s="249">
        <v>3.1000000000000003E-3</v>
      </c>
      <c r="Q241" s="243">
        <f t="shared" si="43"/>
        <v>0.2825301097588036</v>
      </c>
      <c r="R241" s="244">
        <f t="shared" si="44"/>
        <v>-8.2353205732210721</v>
      </c>
      <c r="S241" s="242">
        <f t="shared" si="45"/>
        <v>2.8310716270453948</v>
      </c>
      <c r="T241" s="240">
        <f t="shared" si="46"/>
        <v>1.8350522214218072</v>
      </c>
      <c r="U241" s="245">
        <f t="shared" si="47"/>
        <v>1.8684210526315789E-2</v>
      </c>
      <c r="V241" s="243">
        <f t="shared" si="48"/>
        <v>0.28254236820284828</v>
      </c>
      <c r="AP241" s="27"/>
    </row>
    <row r="242" spans="1:42" s="251" customFormat="1" ht="15" x14ac:dyDescent="0.2">
      <c r="A242" s="251" t="s">
        <v>281</v>
      </c>
      <c r="C242" s="252">
        <v>0.11901748691412975</v>
      </c>
      <c r="D242" s="253"/>
      <c r="E242" s="253"/>
      <c r="F242" s="254">
        <v>8.9505819999999997E-4</v>
      </c>
      <c r="G242" s="254">
        <v>2.2000000000000001E-6</v>
      </c>
      <c r="H242" s="254">
        <v>0.2825743</v>
      </c>
      <c r="I242" s="254">
        <v>4.3000000000000002E-5</v>
      </c>
      <c r="J242" s="255">
        <f t="shared" si="38"/>
        <v>-7.4508902523121128</v>
      </c>
      <c r="K242" s="255">
        <f t="shared" si="39"/>
        <v>3.0411796948211536</v>
      </c>
      <c r="L242" s="256">
        <f t="shared" si="40"/>
        <v>0.34396378589706916</v>
      </c>
      <c r="M242" s="257">
        <f t="shared" si="41"/>
        <v>0.93576499547002823</v>
      </c>
      <c r="N242" s="257">
        <f t="shared" si="42"/>
        <v>1.1543408431340592</v>
      </c>
      <c r="O242" s="258">
        <v>2.7800000000000002E-2</v>
      </c>
      <c r="P242" s="258">
        <v>6.7000000000000002E-3</v>
      </c>
      <c r="Q242" s="259">
        <f t="shared" si="43"/>
        <v>0.28257383532094288</v>
      </c>
      <c r="R242" s="260">
        <f t="shared" si="44"/>
        <v>-6.8508877595152562</v>
      </c>
      <c r="S242" s="261">
        <f t="shared" si="45"/>
        <v>3.1983754787429279</v>
      </c>
      <c r="T242" s="256">
        <f t="shared" si="46"/>
        <v>1.7284726583309917</v>
      </c>
      <c r="U242" s="262">
        <f t="shared" si="47"/>
        <v>1.8684210526315789E-2</v>
      </c>
      <c r="V242" s="259">
        <f t="shared" si="48"/>
        <v>0.2825835436263564</v>
      </c>
      <c r="W242" s="263"/>
      <c r="X242" s="263"/>
      <c r="Y242" s="263"/>
      <c r="Z242" s="263"/>
      <c r="AA242" s="263"/>
      <c r="AB242" s="263"/>
      <c r="AC242" s="263"/>
      <c r="AD242" s="263"/>
      <c r="AE242" s="263"/>
      <c r="AF242" s="263"/>
      <c r="AG242" s="263"/>
      <c r="AH242" s="263"/>
      <c r="AI242" s="263"/>
      <c r="AJ242" s="263"/>
      <c r="AK242" s="263"/>
      <c r="AL242" s="263"/>
      <c r="AM242" s="263"/>
      <c r="AN242" s="263"/>
      <c r="AO242" s="263"/>
      <c r="AP242" s="263"/>
    </row>
    <row r="243" spans="1:42" ht="16" x14ac:dyDescent="0.2">
      <c r="A243" t="s">
        <v>282</v>
      </c>
      <c r="C243" s="246">
        <v>5.6610616011286509E-2</v>
      </c>
      <c r="D243" s="250"/>
      <c r="E243" s="250"/>
      <c r="F243" s="248">
        <v>4.1522660000000003E-4</v>
      </c>
      <c r="G243" s="248">
        <v>7.1999999999999999E-7</v>
      </c>
      <c r="H243" s="248">
        <v>0.2825648</v>
      </c>
      <c r="I243" s="248">
        <v>3.3000000000000003E-5</v>
      </c>
      <c r="J243" s="234">
        <f t="shared" si="38"/>
        <v>-7.7868345209259227</v>
      </c>
      <c r="K243" s="234">
        <f t="shared" si="39"/>
        <v>2.3339286030022812</v>
      </c>
      <c r="L243" s="240">
        <f t="shared" si="40"/>
        <v>0.35424058380132578</v>
      </c>
      <c r="M243" s="241">
        <f t="shared" si="41"/>
        <v>0.93720063081465921</v>
      </c>
      <c r="N243" s="241">
        <f t="shared" si="42"/>
        <v>1.1531094970249978</v>
      </c>
      <c r="O243" s="249">
        <v>4.0899999999999999E-2</v>
      </c>
      <c r="P243" s="249">
        <v>2.6000000000000003E-3</v>
      </c>
      <c r="Q243" s="243">
        <f t="shared" si="43"/>
        <v>0.28256448281063462</v>
      </c>
      <c r="R243" s="244">
        <f t="shared" si="44"/>
        <v>-6.8910308990643987</v>
      </c>
      <c r="S243" s="242">
        <f t="shared" si="45"/>
        <v>2.3949375056345081</v>
      </c>
      <c r="T243" s="240">
        <f t="shared" si="46"/>
        <v>1.7408458270192433</v>
      </c>
      <c r="U243" s="245">
        <f t="shared" si="47"/>
        <v>1.8684210526315789E-2</v>
      </c>
      <c r="V243" s="243">
        <f t="shared" si="48"/>
        <v>0.28257876764000978</v>
      </c>
      <c r="AP243" s="27"/>
    </row>
    <row r="244" spans="1:42" ht="16" x14ac:dyDescent="0.2">
      <c r="A244" t="s">
        <v>283</v>
      </c>
      <c r="C244" s="246">
        <v>0.12275671657640436</v>
      </c>
      <c r="D244" s="250"/>
      <c r="E244" s="250"/>
      <c r="F244" s="248">
        <v>9.0609420000000004E-4</v>
      </c>
      <c r="G244" s="248">
        <v>6.7000000000000004E-7</v>
      </c>
      <c r="H244" s="248">
        <v>0.28247529999999998</v>
      </c>
      <c r="I244" s="248">
        <v>3.8999999999999999E-5</v>
      </c>
      <c r="J244" s="234">
        <f t="shared" si="38"/>
        <v>-10.951783156816091</v>
      </c>
      <c r="K244" s="234">
        <f t="shared" si="39"/>
        <v>2.7582792580936046</v>
      </c>
      <c r="L244" s="240">
        <f t="shared" si="40"/>
        <v>0.50498942416595927</v>
      </c>
      <c r="M244" s="241">
        <f t="shared" si="41"/>
        <v>1.0738525722221246</v>
      </c>
      <c r="N244" s="241">
        <f t="shared" si="42"/>
        <v>1.2839342554423481</v>
      </c>
      <c r="O244" s="249">
        <v>2.7879999999999999E-2</v>
      </c>
      <c r="P244" s="249">
        <v>7.8000000000000009E-4</v>
      </c>
      <c r="Q244" s="243">
        <f t="shared" si="43"/>
        <v>0.28247482823743925</v>
      </c>
      <c r="R244" s="244">
        <f t="shared" si="44"/>
        <v>-10.350473276071748</v>
      </c>
      <c r="S244" s="242">
        <f t="shared" si="45"/>
        <v>2.7765949312893135</v>
      </c>
      <c r="T244" s="240">
        <f t="shared" si="46"/>
        <v>1.9843159616294785</v>
      </c>
      <c r="U244" s="245">
        <f t="shared" si="47"/>
        <v>1.8684210526315789E-2</v>
      </c>
      <c r="V244" s="243">
        <f t="shared" si="48"/>
        <v>0.28248456448769393</v>
      </c>
      <c r="AP244" s="27"/>
    </row>
    <row r="245" spans="1:42" ht="16" x14ac:dyDescent="0.2">
      <c r="A245" t="s">
        <v>284</v>
      </c>
      <c r="C245" s="246">
        <v>0.12607726211119238</v>
      </c>
      <c r="D245" s="250"/>
      <c r="E245" s="250"/>
      <c r="F245" s="248">
        <v>9.1740310000000005E-4</v>
      </c>
      <c r="G245" s="248">
        <v>1.1999999999999999E-6</v>
      </c>
      <c r="H245" s="248">
        <v>0.28256730000000002</v>
      </c>
      <c r="I245" s="248">
        <v>4.0000000000000003E-5</v>
      </c>
      <c r="J245" s="234">
        <f t="shared" si="38"/>
        <v>-7.698428134447985</v>
      </c>
      <c r="K245" s="234">
        <f t="shared" si="39"/>
        <v>2.8290043672754921</v>
      </c>
      <c r="L245" s="240">
        <f t="shared" si="40"/>
        <v>0.3555954778093961</v>
      </c>
      <c r="M245" s="241">
        <f t="shared" si="41"/>
        <v>0.94607321329180272</v>
      </c>
      <c r="N245" s="241">
        <f t="shared" si="42"/>
        <v>1.1641311979998668</v>
      </c>
      <c r="O245" s="249">
        <v>3.2770000000000001E-2</v>
      </c>
      <c r="P245" s="249">
        <v>8.5999999999999998E-4</v>
      </c>
      <c r="Q245" s="243">
        <f t="shared" si="43"/>
        <v>0.28256673854646114</v>
      </c>
      <c r="R245" s="244">
        <f t="shared" si="44"/>
        <v>-6.9916200131892037</v>
      </c>
      <c r="S245" s="242">
        <f t="shared" si="45"/>
        <v>2.8492233118352566</v>
      </c>
      <c r="T245" s="240">
        <f t="shared" si="46"/>
        <v>1.7423602487463119</v>
      </c>
      <c r="U245" s="245">
        <f t="shared" si="47"/>
        <v>1.8684210526315789E-2</v>
      </c>
      <c r="V245" s="243">
        <f t="shared" si="48"/>
        <v>0.28257818300438481</v>
      </c>
      <c r="AP245" s="27"/>
    </row>
    <row r="246" spans="1:42" ht="16" x14ac:dyDescent="0.2">
      <c r="A246" t="s">
        <v>285</v>
      </c>
      <c r="C246" s="246">
        <v>6.0962043636864249E-2</v>
      </c>
      <c r="D246" s="250"/>
      <c r="E246" s="250"/>
      <c r="F246" s="248">
        <v>4.4438700000000003E-4</v>
      </c>
      <c r="G246" s="248">
        <v>6.3E-7</v>
      </c>
      <c r="H246" s="248">
        <v>0.28259020000000001</v>
      </c>
      <c r="I246" s="248">
        <v>3.4999999999999997E-5</v>
      </c>
      <c r="J246" s="234">
        <f t="shared" si="38"/>
        <v>-6.8886256343156447</v>
      </c>
      <c r="K246" s="234">
        <f t="shared" si="39"/>
        <v>2.4753788213660548</v>
      </c>
      <c r="L246" s="240">
        <f t="shared" si="40"/>
        <v>0.31377329443461732</v>
      </c>
      <c r="M246" s="241">
        <f t="shared" si="41"/>
        <v>0.90292237050073854</v>
      </c>
      <c r="N246" s="241">
        <f t="shared" si="42"/>
        <v>1.1210886673950251</v>
      </c>
      <c r="O246" s="249">
        <v>2.4300000000000002E-2</v>
      </c>
      <c r="P246" s="249">
        <v>1.3000000000000002E-3</v>
      </c>
      <c r="Q246" s="243">
        <f t="shared" si="43"/>
        <v>0.28258999834432125</v>
      </c>
      <c r="R246" s="244">
        <f t="shared" si="44"/>
        <v>-6.3569216245140669</v>
      </c>
      <c r="S246" s="242">
        <f t="shared" si="45"/>
        <v>2.5058840416248556</v>
      </c>
      <c r="T246" s="240">
        <f t="shared" si="46"/>
        <v>1.6897478316169672</v>
      </c>
      <c r="U246" s="245">
        <f t="shared" si="47"/>
        <v>1.8684210526315789E-2</v>
      </c>
      <c r="V246" s="243">
        <f t="shared" si="48"/>
        <v>0.28259848410378963</v>
      </c>
      <c r="AP246" s="27"/>
    </row>
    <row r="247" spans="1:42" ht="16" x14ac:dyDescent="0.2">
      <c r="A247" t="s">
        <v>286</v>
      </c>
      <c r="C247" s="246">
        <v>6.8277747258638971E-2</v>
      </c>
      <c r="D247" s="250"/>
      <c r="E247" s="250"/>
      <c r="F247" s="248">
        <v>4.9018960000000002E-4</v>
      </c>
      <c r="G247" s="248">
        <v>6.0000000000000002E-6</v>
      </c>
      <c r="H247" s="248">
        <v>0.28248600000000001</v>
      </c>
      <c r="I247" s="248">
        <v>4.1999999999999998E-5</v>
      </c>
      <c r="J247" s="234">
        <f t="shared" si="38"/>
        <v>-10.573403822691928</v>
      </c>
      <c r="K247" s="234">
        <f t="shared" si="39"/>
        <v>2.9704545856392666</v>
      </c>
      <c r="L247" s="240">
        <f t="shared" si="40"/>
        <v>0.48152368973517296</v>
      </c>
      <c r="M247" s="241">
        <f t="shared" si="41"/>
        <v>1.0475497721575591</v>
      </c>
      <c r="N247" s="241">
        <f t="shared" si="42"/>
        <v>1.2570899280739627</v>
      </c>
      <c r="O247" s="249">
        <v>1.77E-2</v>
      </c>
      <c r="P247" s="249">
        <v>1.1999999999999999E-3</v>
      </c>
      <c r="Q247" s="243">
        <f t="shared" si="43"/>
        <v>0.2824858379856669</v>
      </c>
      <c r="R247" s="244">
        <f t="shared" si="44"/>
        <v>-10.186822845867916</v>
      </c>
      <c r="S247" s="242">
        <f t="shared" si="45"/>
        <v>2.9987348448124314</v>
      </c>
      <c r="T247" s="240">
        <f t="shared" si="46"/>
        <v>1.965090938660893</v>
      </c>
      <c r="U247" s="245">
        <f t="shared" si="47"/>
        <v>1.8684210526315789E-2</v>
      </c>
      <c r="V247" s="243">
        <f t="shared" si="48"/>
        <v>0.28249201859012885</v>
      </c>
      <c r="AP247" s="27"/>
    </row>
    <row r="248" spans="1:42" ht="16" x14ac:dyDescent="0.2">
      <c r="A248" t="s">
        <v>287</v>
      </c>
      <c r="C248" s="246">
        <v>0.11039370540310817</v>
      </c>
      <c r="D248" s="250"/>
      <c r="E248" s="250"/>
      <c r="F248" s="248">
        <v>7.9590110000000004E-4</v>
      </c>
      <c r="G248" s="248">
        <v>4.0999999999999997E-6</v>
      </c>
      <c r="H248" s="248">
        <v>0.28249049999999998</v>
      </c>
      <c r="I248" s="248">
        <v>4.1E-5</v>
      </c>
      <c r="J248" s="234">
        <f t="shared" si="38"/>
        <v>-10.414272327033995</v>
      </c>
      <c r="K248" s="234">
        <f t="shared" si="39"/>
        <v>2.8997294764573791</v>
      </c>
      <c r="L248" s="240">
        <f t="shared" si="40"/>
        <v>0.4787092039267114</v>
      </c>
      <c r="M248" s="241">
        <f t="shared" si="41"/>
        <v>1.0496826449974401</v>
      </c>
      <c r="N248" s="241">
        <f t="shared" si="42"/>
        <v>1.2606813448363576</v>
      </c>
      <c r="O248" s="249">
        <v>3.0960000000000001E-2</v>
      </c>
      <c r="P248" s="249">
        <v>8.1999999999999998E-4</v>
      </c>
      <c r="Q248" s="243">
        <f t="shared" si="43"/>
        <v>0.28249003981771409</v>
      </c>
      <c r="R248" s="244">
        <f t="shared" si="44"/>
        <v>-9.7442197749864068</v>
      </c>
      <c r="S248" s="242">
        <f t="shared" si="45"/>
        <v>2.919126147519969</v>
      </c>
      <c r="T248" s="240">
        <f t="shared" si="46"/>
        <v>1.9422996408194075</v>
      </c>
      <c r="U248" s="245">
        <f t="shared" si="47"/>
        <v>1.8684210526315789E-2</v>
      </c>
      <c r="V248" s="243">
        <f t="shared" si="48"/>
        <v>0.28250085197609226</v>
      </c>
      <c r="AP248" s="27"/>
    </row>
    <row r="249" spans="1:42" ht="16" x14ac:dyDescent="0.2">
      <c r="A249" t="s">
        <v>288</v>
      </c>
      <c r="C249" s="246">
        <v>0.12048661045169581</v>
      </c>
      <c r="D249" s="250"/>
      <c r="E249" s="250"/>
      <c r="F249" s="248">
        <v>8.6931689999999995E-4</v>
      </c>
      <c r="G249" s="248">
        <v>9.5000000000000001E-7</v>
      </c>
      <c r="H249" s="248">
        <v>0.28247480000000003</v>
      </c>
      <c r="I249" s="248">
        <v>4.3000000000000002E-5</v>
      </c>
      <c r="J249" s="234">
        <f t="shared" si="38"/>
        <v>-10.96946443411011</v>
      </c>
      <c r="K249" s="234">
        <f t="shared" si="39"/>
        <v>3.0411796948211536</v>
      </c>
      <c r="L249" s="240">
        <f t="shared" si="40"/>
        <v>0.50523521193634779</v>
      </c>
      <c r="M249" s="241">
        <f t="shared" si="41"/>
        <v>1.0735125843434772</v>
      </c>
      <c r="N249" s="241">
        <f t="shared" si="42"/>
        <v>1.2834231337504962</v>
      </c>
      <c r="O249" s="249">
        <v>2.4199999999999999E-2</v>
      </c>
      <c r="P249" s="249">
        <v>6.8000000000000005E-4</v>
      </c>
      <c r="Q249" s="243">
        <f t="shared" si="43"/>
        <v>0.2824744071417114</v>
      </c>
      <c r="R249" s="244">
        <f t="shared" si="44"/>
        <v>-10.446959384324828</v>
      </c>
      <c r="S249" s="242">
        <f t="shared" si="45"/>
        <v>3.0571560601758287</v>
      </c>
      <c r="T249" s="240">
        <f t="shared" si="46"/>
        <v>1.9887162982383395</v>
      </c>
      <c r="U249" s="245">
        <f t="shared" si="47"/>
        <v>1.8684210526315789E-2</v>
      </c>
      <c r="V249" s="243">
        <f t="shared" si="48"/>
        <v>0.28248285797246947</v>
      </c>
      <c r="AP249" s="27"/>
    </row>
    <row r="250" spans="1:42" ht="16" x14ac:dyDescent="0.2">
      <c r="A250" t="s">
        <v>289</v>
      </c>
      <c r="C250" s="246">
        <v>6.6946184776123838E-2</v>
      </c>
      <c r="D250" s="250"/>
      <c r="E250" s="250"/>
      <c r="F250" s="248">
        <v>4.7949139999999999E-4</v>
      </c>
      <c r="G250" s="248">
        <v>1.7E-6</v>
      </c>
      <c r="H250" s="248">
        <v>0.28260839999999998</v>
      </c>
      <c r="I250" s="248">
        <v>4.1999999999999998E-5</v>
      </c>
      <c r="J250" s="234">
        <f t="shared" si="38"/>
        <v>-6.2450271407615938</v>
      </c>
      <c r="K250" s="234">
        <f t="shared" si="39"/>
        <v>2.9704545856392666</v>
      </c>
      <c r="L250" s="240">
        <f t="shared" si="40"/>
        <v>0.28483621937842851</v>
      </c>
      <c r="M250" s="241">
        <f t="shared" si="41"/>
        <v>0.87863924032573537</v>
      </c>
      <c r="N250" s="241">
        <f t="shared" si="42"/>
        <v>1.0984856445491542</v>
      </c>
      <c r="O250" s="249">
        <v>3.2579999999999998E-2</v>
      </c>
      <c r="P250" s="249">
        <v>8.1000000000000006E-4</v>
      </c>
      <c r="Q250" s="243">
        <f t="shared" si="43"/>
        <v>0.28260810825171573</v>
      </c>
      <c r="R250" s="244">
        <f t="shared" si="44"/>
        <v>-5.5327905468982586</v>
      </c>
      <c r="S250" s="242">
        <f t="shared" si="45"/>
        <v>2.9895222469429483</v>
      </c>
      <c r="T250" s="240">
        <f t="shared" si="46"/>
        <v>1.6352639165666636</v>
      </c>
      <c r="U250" s="245">
        <f t="shared" si="47"/>
        <v>1.8684210526315789E-2</v>
      </c>
      <c r="V250" s="243">
        <f t="shared" si="48"/>
        <v>0.28261948633465023</v>
      </c>
      <c r="AP250" s="27"/>
    </row>
    <row r="251" spans="1:42" ht="16" x14ac:dyDescent="0.2">
      <c r="A251" t="s">
        <v>290</v>
      </c>
      <c r="C251" s="246">
        <v>9.3802369229644425E-2</v>
      </c>
      <c r="D251" s="250"/>
      <c r="E251" s="250"/>
      <c r="F251" s="248">
        <v>6.8559440000000001E-4</v>
      </c>
      <c r="G251" s="248">
        <v>1.1000000000000001E-6</v>
      </c>
      <c r="H251" s="248">
        <v>0.28247529999999998</v>
      </c>
      <c r="I251" s="248">
        <v>4.1E-5</v>
      </c>
      <c r="J251" s="234">
        <f t="shared" si="38"/>
        <v>-10.951783156816091</v>
      </c>
      <c r="K251" s="234">
        <f t="shared" si="39"/>
        <v>2.8997294764573791</v>
      </c>
      <c r="L251" s="240">
        <f t="shared" si="40"/>
        <v>0.50162219686679954</v>
      </c>
      <c r="M251" s="241">
        <f t="shared" si="41"/>
        <v>1.067680079456008</v>
      </c>
      <c r="N251" s="241">
        <f t="shared" si="42"/>
        <v>1.2769948046819184</v>
      </c>
      <c r="O251" s="249">
        <v>2.9600000000000001E-2</v>
      </c>
      <c r="P251" s="249">
        <v>5.8E-4</v>
      </c>
      <c r="Q251" s="243">
        <f t="shared" si="43"/>
        <v>0.28247492101388522</v>
      </c>
      <c r="R251" s="244">
        <f t="shared" si="44"/>
        <v>-10.309053408176228</v>
      </c>
      <c r="S251" s="242">
        <f t="shared" si="45"/>
        <v>2.9133734846177455</v>
      </c>
      <c r="T251" s="240">
        <f t="shared" si="46"/>
        <v>1.9825273736792404</v>
      </c>
      <c r="U251" s="245">
        <f t="shared" si="47"/>
        <v>1.8684210526315789E-2</v>
      </c>
      <c r="V251" s="243">
        <f t="shared" si="48"/>
        <v>0.2824852580883212</v>
      </c>
      <c r="AP251" s="27"/>
    </row>
    <row r="252" spans="1:42" ht="16" x14ac:dyDescent="0.2">
      <c r="A252" t="s">
        <v>297</v>
      </c>
      <c r="C252" s="246">
        <v>0.10428246793378534</v>
      </c>
      <c r="D252" s="250"/>
      <c r="E252" s="250"/>
      <c r="F252" s="248">
        <v>7.6311789999999999E-4</v>
      </c>
      <c r="G252" s="248">
        <v>1.1000000000000001E-6</v>
      </c>
      <c r="H252" s="248">
        <v>0.28247719999999998</v>
      </c>
      <c r="I252" s="248">
        <v>3.8000000000000002E-5</v>
      </c>
      <c r="J252" s="234">
        <f>(H252-$H$11)/$H$11*10000</f>
        <v>-10.884594303093328</v>
      </c>
      <c r="K252" s="234">
        <f>2*(I252/H$11)*10^4</f>
        <v>2.6875541489117172</v>
      </c>
      <c r="L252" s="240">
        <f>(0.53562*(10^6)*LN((H252-$H$11)/(F252-$F$11)+1))/10000</f>
        <v>0.49973059571449746</v>
      </c>
      <c r="M252" s="241">
        <f>(0.53562*(10^6)*LN((H252-$H$5)/(F252-$F$5)+1))/10000</f>
        <v>1.0672102444067886</v>
      </c>
      <c r="N252" s="241">
        <f>(0.53562*(10^6)*LN((H252-$H$6)/(F252-$F$6)+1))/10000</f>
        <v>1.2769564345210596</v>
      </c>
      <c r="O252" s="249">
        <v>0.03</v>
      </c>
      <c r="P252" s="249">
        <v>0</v>
      </c>
      <c r="Q252" s="243">
        <f>H252-F252*((EXP(0.01867*O252)-1))</f>
        <v>0.28247677245794223</v>
      </c>
      <c r="R252" s="244">
        <f>((H252-F252*((EXP(0.01867*O252))-1))/($H$11-$F$11*((EXP(0.01867*O252))-1))-1)*10^4</f>
        <v>-10.23470754005773</v>
      </c>
      <c r="S252" s="242">
        <f>ABS((((H252-(F252)*((EXP(0.01867*O252))-1))/($H$11-$F$11*((EXP(0.01867*O252))-1))-1)*10^4)-(((H252-(F252+2*G252)*((EXP(0.01867*O252))-1))/($H$11-$F$11*((EXP(0.01867*O252))-1))-1)*10^4))+(K252)+(P252*23.45)</f>
        <v>2.6875977384659056</v>
      </c>
      <c r="T252" s="240">
        <f>(1/0.01867)*LN(((V252-0.28324)/(U$42-0.0387))+1)</f>
        <v>1.9773924029900447</v>
      </c>
      <c r="U252" s="245">
        <f t="shared" si="47"/>
        <v>1.8684210526315789E-2</v>
      </c>
      <c r="V252" s="243">
        <f>Q252+(0.0187*(EXP(0.01867*O252)-1))</f>
        <v>0.28248724926169722</v>
      </c>
      <c r="AP252" s="27"/>
    </row>
    <row r="253" spans="1:42" ht="16" x14ac:dyDescent="0.2">
      <c r="A253" t="s">
        <v>291</v>
      </c>
      <c r="C253" s="246">
        <v>7.351877023291252E-2</v>
      </c>
      <c r="D253" s="250"/>
      <c r="E253" s="250"/>
      <c r="F253" s="248">
        <v>5.277519E-4</v>
      </c>
      <c r="G253" s="248">
        <v>8.5000000000000001E-7</v>
      </c>
      <c r="H253" s="248">
        <v>0.28245490000000001</v>
      </c>
      <c r="I253" s="248">
        <v>4.0000000000000003E-5</v>
      </c>
      <c r="J253" s="234">
        <f t="shared" si="38"/>
        <v>-11.673179270470493</v>
      </c>
      <c r="K253" s="234">
        <f t="shared" si="39"/>
        <v>2.8290043672754921</v>
      </c>
      <c r="L253" s="240">
        <f t="shared" si="40"/>
        <v>0.53196145729913924</v>
      </c>
      <c r="M253" s="241">
        <f t="shared" si="41"/>
        <v>1.0913838230534403</v>
      </c>
      <c r="N253" s="241">
        <f t="shared" si="42"/>
        <v>1.2984309863706764</v>
      </c>
      <c r="O253" s="249">
        <v>3.1420000000000003E-2</v>
      </c>
      <c r="P253" s="249">
        <v>6.7000000000000002E-4</v>
      </c>
      <c r="Q253" s="243">
        <f t="shared" si="43"/>
        <v>0.28245459032389819</v>
      </c>
      <c r="R253" s="244">
        <f t="shared" si="44"/>
        <v>-10.98769079275641</v>
      </c>
      <c r="S253" s="242">
        <f t="shared" si="45"/>
        <v>2.8447511450117799</v>
      </c>
      <c r="T253" s="240">
        <f t="shared" si="46"/>
        <v>2.0332914307790473</v>
      </c>
      <c r="U253" s="245">
        <f t="shared" si="47"/>
        <v>1.8684210526315789E-2</v>
      </c>
      <c r="V253" s="243">
        <f t="shared" si="48"/>
        <v>0.28246556317516336</v>
      </c>
      <c r="AP253" s="27"/>
    </row>
    <row r="254" spans="1:42" ht="16" x14ac:dyDescent="0.2">
      <c r="A254" t="s">
        <v>292</v>
      </c>
      <c r="C254" s="246">
        <v>0.11542141635169091</v>
      </c>
      <c r="D254" s="250"/>
      <c r="E254" s="250"/>
      <c r="F254" s="248">
        <v>8.5832810000000003E-4</v>
      </c>
      <c r="G254" s="248">
        <v>3.3000000000000002E-6</v>
      </c>
      <c r="H254" s="248">
        <v>0.2825722</v>
      </c>
      <c r="I254" s="248">
        <v>3.8999999999999999E-5</v>
      </c>
      <c r="J254" s="234">
        <f t="shared" si="38"/>
        <v>-7.5251516169532673</v>
      </c>
      <c r="K254" s="234">
        <f t="shared" si="39"/>
        <v>2.7582792580936046</v>
      </c>
      <c r="L254" s="240">
        <f t="shared" si="40"/>
        <v>0.34699246573776887</v>
      </c>
      <c r="M254" s="241">
        <f t="shared" si="41"/>
        <v>0.93778724248855161</v>
      </c>
      <c r="N254" s="241">
        <f t="shared" si="42"/>
        <v>1.1560382231472062</v>
      </c>
      <c r="O254" s="249">
        <v>3.1309999999999998E-2</v>
      </c>
      <c r="P254" s="249">
        <v>7.8000000000000009E-4</v>
      </c>
      <c r="Q254" s="243">
        <f t="shared" si="43"/>
        <v>0.28257169811102278</v>
      </c>
      <c r="R254" s="244">
        <f t="shared" si="44"/>
        <v>-6.8486116248911433</v>
      </c>
      <c r="S254" s="242">
        <f t="shared" si="45"/>
        <v>2.7767067390523614</v>
      </c>
      <c r="T254" s="240">
        <f t="shared" si="46"/>
        <v>1.7308332457594346</v>
      </c>
      <c r="U254" s="245">
        <f t="shared" si="47"/>
        <v>1.8684210526315789E-2</v>
      </c>
      <c r="V254" s="243">
        <f t="shared" si="48"/>
        <v>0.28258263253560245</v>
      </c>
      <c r="AP254" s="27"/>
    </row>
    <row r="255" spans="1:42" ht="16" x14ac:dyDescent="0.2">
      <c r="A255" t="s">
        <v>293</v>
      </c>
      <c r="C255" s="246">
        <v>0.11596923925710338</v>
      </c>
      <c r="D255" s="250"/>
      <c r="E255" s="250"/>
      <c r="F255" s="248">
        <v>8.5760009999999995E-4</v>
      </c>
      <c r="G255" s="248">
        <v>7.6000000000000003E-7</v>
      </c>
      <c r="H255" s="248">
        <v>0.28258909999999998</v>
      </c>
      <c r="I255" s="248">
        <v>4.0000000000000003E-5</v>
      </c>
      <c r="J255" s="234">
        <f t="shared" si="38"/>
        <v>-6.927524444366802</v>
      </c>
      <c r="K255" s="234">
        <f t="shared" si="39"/>
        <v>2.8290043672754921</v>
      </c>
      <c r="L255" s="240">
        <f t="shared" si="40"/>
        <v>0.31951020457005086</v>
      </c>
      <c r="M255" s="241">
        <f t="shared" si="41"/>
        <v>0.91423861181352495</v>
      </c>
      <c r="N255" s="241">
        <f t="shared" si="42"/>
        <v>1.1339446821568926</v>
      </c>
      <c r="O255" s="249">
        <v>2.4E-2</v>
      </c>
      <c r="P255" s="249">
        <v>7.5000000000000002E-4</v>
      </c>
      <c r="Q255" s="243">
        <f t="shared" si="43"/>
        <v>0.28258871564044169</v>
      </c>
      <c r="R255" s="244">
        <f t="shared" si="44"/>
        <v>-6.4089378557452559</v>
      </c>
      <c r="S255" s="242">
        <f t="shared" si="45"/>
        <v>2.8466159587409812</v>
      </c>
      <c r="T255" s="240">
        <f t="shared" si="46"/>
        <v>1.6933453020358225</v>
      </c>
      <c r="U255" s="245">
        <f t="shared" si="47"/>
        <v>1.8684210526315789E-2</v>
      </c>
      <c r="V255" s="243">
        <f t="shared" si="48"/>
        <v>0.28259709661397475</v>
      </c>
      <c r="AP255" s="27"/>
    </row>
    <row r="256" spans="1:42" ht="16" x14ac:dyDescent="0.2">
      <c r="A256" t="s">
        <v>294</v>
      </c>
      <c r="C256" s="246">
        <v>5.339017424331121E-2</v>
      </c>
      <c r="D256" s="250"/>
      <c r="E256" s="250"/>
      <c r="F256" s="248">
        <v>3.887486E-4</v>
      </c>
      <c r="G256" s="248">
        <v>5.5000000000000003E-7</v>
      </c>
      <c r="H256" s="248">
        <v>0.28254790000000002</v>
      </c>
      <c r="I256" s="248">
        <v>3.8000000000000002E-5</v>
      </c>
      <c r="J256" s="234">
        <f t="shared" si="38"/>
        <v>-8.3844616935123888</v>
      </c>
      <c r="K256" s="234">
        <f t="shared" si="39"/>
        <v>2.6875541489117172</v>
      </c>
      <c r="L256" s="240">
        <f t="shared" si="40"/>
        <v>0.38102848569595227</v>
      </c>
      <c r="M256" s="241">
        <f t="shared" si="41"/>
        <v>0.9597908774501982</v>
      </c>
      <c r="N256" s="241">
        <f t="shared" si="42"/>
        <v>1.1741762359775938</v>
      </c>
      <c r="O256" s="249">
        <v>1.958E-2</v>
      </c>
      <c r="P256" s="249">
        <v>7.1000000000000002E-4</v>
      </c>
      <c r="Q256" s="243">
        <f t="shared" si="43"/>
        <v>0.28254775786362807</v>
      </c>
      <c r="R256" s="244">
        <f t="shared" si="44"/>
        <v>-7.9554041171836509</v>
      </c>
      <c r="S256" s="242">
        <f t="shared" si="45"/>
        <v>2.7042178719244849</v>
      </c>
      <c r="T256" s="240">
        <f t="shared" si="46"/>
        <v>1.8034260325659428</v>
      </c>
      <c r="U256" s="245">
        <f t="shared" si="47"/>
        <v>1.8684210526315789E-2</v>
      </c>
      <c r="V256" s="243">
        <f t="shared" si="48"/>
        <v>0.28255459505906971</v>
      </c>
      <c r="AP256" s="27"/>
    </row>
    <row r="257" spans="1:42" ht="16" x14ac:dyDescent="0.2">
      <c r="A257" t="s">
        <v>295</v>
      </c>
      <c r="C257" s="246">
        <v>0.14085310715045041</v>
      </c>
      <c r="D257" s="250"/>
      <c r="E257" s="250"/>
      <c r="F257" s="248">
        <v>1.0869530000000001E-3</v>
      </c>
      <c r="G257" s="248">
        <v>1.3E-6</v>
      </c>
      <c r="H257" s="248">
        <v>0.28254249999999997</v>
      </c>
      <c r="I257" s="248">
        <v>4.0000000000000003E-5</v>
      </c>
      <c r="J257" s="234">
        <f t="shared" si="38"/>
        <v>-8.5754194883050499</v>
      </c>
      <c r="K257" s="234">
        <f t="shared" si="39"/>
        <v>2.8290043672754921</v>
      </c>
      <c r="L257" s="240">
        <f t="shared" si="40"/>
        <v>0.39801209039696228</v>
      </c>
      <c r="M257" s="241">
        <f t="shared" si="41"/>
        <v>0.98501800391895522</v>
      </c>
      <c r="N257" s="241">
        <f t="shared" si="42"/>
        <v>1.2015753125684194</v>
      </c>
      <c r="O257" s="249">
        <v>2.3879999999999998E-2</v>
      </c>
      <c r="P257" s="249">
        <v>7.5000000000000002E-4</v>
      </c>
      <c r="Q257" s="243">
        <f t="shared" si="43"/>
        <v>0.28254201528526474</v>
      </c>
      <c r="R257" s="244">
        <f t="shared" si="44"/>
        <v>-8.0631308494494291</v>
      </c>
      <c r="S257" s="242">
        <f t="shared" si="45"/>
        <v>2.8466328702576127</v>
      </c>
      <c r="T257" s="240">
        <f t="shared" si="46"/>
        <v>1.8143972502394472</v>
      </c>
      <c r="U257" s="245">
        <f t="shared" si="47"/>
        <v>1.8684210526315789E-2</v>
      </c>
      <c r="V257" s="243">
        <f t="shared" si="48"/>
        <v>0.28255035434458803</v>
      </c>
      <c r="AP257" s="27"/>
    </row>
    <row r="258" spans="1:42" ht="16" x14ac:dyDescent="0.2">
      <c r="A258" t="s">
        <v>296</v>
      </c>
      <c r="C258" s="246">
        <v>8.8967483907992181E-2</v>
      </c>
      <c r="D258" s="250"/>
      <c r="E258" s="250"/>
      <c r="F258" s="248">
        <v>6.4993989999999997E-4</v>
      </c>
      <c r="G258" s="248">
        <v>7.1999999999999999E-7</v>
      </c>
      <c r="H258" s="248">
        <v>0.28260790000000002</v>
      </c>
      <c r="I258" s="248">
        <v>4.1E-5</v>
      </c>
      <c r="J258" s="234">
        <f t="shared" si="38"/>
        <v>-6.2627084180556105</v>
      </c>
      <c r="K258" s="234">
        <f t="shared" si="39"/>
        <v>2.8997294764573791</v>
      </c>
      <c r="L258" s="240">
        <f t="shared" si="40"/>
        <v>0.28711416385481425</v>
      </c>
      <c r="M258" s="241">
        <f t="shared" si="41"/>
        <v>0.88323924933113884</v>
      </c>
      <c r="N258" s="241">
        <f t="shared" si="42"/>
        <v>1.103728656224839</v>
      </c>
      <c r="O258" s="249">
        <v>2.9829999999999999E-2</v>
      </c>
      <c r="P258" s="249">
        <v>8.4000000000000003E-4</v>
      </c>
      <c r="Q258" s="243">
        <f t="shared" si="43"/>
        <v>0.28260753793069271</v>
      </c>
      <c r="R258" s="244">
        <f t="shared" si="44"/>
        <v>-5.61396993364216</v>
      </c>
      <c r="S258" s="242">
        <f t="shared" si="45"/>
        <v>2.9194558460673736</v>
      </c>
      <c r="T258" s="240">
        <f t="shared" si="46"/>
        <v>1.6392374666550997</v>
      </c>
      <c r="U258" s="245">
        <f t="shared" si="47"/>
        <v>1.8684210526315789E-2</v>
      </c>
      <c r="V258" s="243">
        <f t="shared" si="48"/>
        <v>0.28261795534935963</v>
      </c>
      <c r="AP258" s="27"/>
    </row>
    <row r="259" spans="1:42" x14ac:dyDescent="0.15">
      <c r="A259" s="275"/>
      <c r="C259" s="276"/>
      <c r="E259" s="28"/>
      <c r="F259" s="269"/>
      <c r="G259" s="269"/>
      <c r="H259" s="269"/>
      <c r="I259" s="269"/>
      <c r="K259" s="220"/>
      <c r="L259" s="277"/>
      <c r="N259" s="278"/>
      <c r="P259" s="279"/>
      <c r="Q259" s="27"/>
      <c r="R259" s="220"/>
      <c r="S259" s="27"/>
      <c r="T259" s="280"/>
      <c r="V259" s="220"/>
      <c r="AP259" s="27"/>
    </row>
    <row r="260" spans="1:42" x14ac:dyDescent="0.15">
      <c r="A260" s="269"/>
      <c r="C260" s="281"/>
      <c r="E260" s="28"/>
      <c r="F260" s="275"/>
      <c r="G260" s="275"/>
      <c r="H260" s="275"/>
      <c r="I260" s="275"/>
      <c r="K260" s="220"/>
      <c r="L260" s="277"/>
      <c r="N260" s="278"/>
      <c r="P260" s="279"/>
      <c r="Q260" s="27"/>
      <c r="R260" s="220"/>
      <c r="S260" s="27"/>
      <c r="T260" s="280"/>
      <c r="V260" s="220"/>
      <c r="AP260" s="27"/>
    </row>
    <row r="261" spans="1:42" x14ac:dyDescent="0.15">
      <c r="A261" s="275"/>
      <c r="C261" s="276"/>
      <c r="E261" s="28"/>
      <c r="F261" s="269"/>
      <c r="G261" s="269"/>
      <c r="H261" s="269"/>
      <c r="I261" s="269"/>
      <c r="K261" s="220"/>
      <c r="L261" s="277"/>
      <c r="N261" s="278"/>
      <c r="P261" s="279"/>
      <c r="Q261" s="27"/>
      <c r="R261" s="220"/>
      <c r="S261" s="27"/>
      <c r="T261" s="280"/>
      <c r="V261" s="220"/>
      <c r="AP261" s="27"/>
    </row>
    <row r="262" spans="1:42" x14ac:dyDescent="0.15">
      <c r="A262" s="269"/>
      <c r="C262" s="281"/>
      <c r="E262" s="28"/>
      <c r="F262" s="275"/>
      <c r="G262" s="275"/>
      <c r="H262" s="275"/>
      <c r="I262" s="275"/>
      <c r="K262" s="220"/>
      <c r="L262" s="277"/>
      <c r="N262" s="278"/>
      <c r="P262" s="279"/>
      <c r="Q262" s="27"/>
      <c r="R262" s="220"/>
      <c r="S262" s="27"/>
      <c r="T262" s="280"/>
      <c r="V262" s="220"/>
      <c r="AP262" s="27"/>
    </row>
    <row r="263" spans="1:42" x14ac:dyDescent="0.15">
      <c r="A263" s="269"/>
      <c r="C263" s="276"/>
      <c r="E263" s="28"/>
      <c r="F263" s="269"/>
      <c r="G263" s="269"/>
      <c r="H263" s="269"/>
      <c r="I263" s="269"/>
      <c r="K263" s="220"/>
      <c r="L263" s="277"/>
      <c r="N263" s="278"/>
      <c r="P263" s="279"/>
      <c r="Q263" s="27"/>
      <c r="R263" s="220"/>
      <c r="S263" s="27"/>
      <c r="T263" s="280"/>
      <c r="V263" s="220"/>
      <c r="AP263" s="27"/>
    </row>
    <row r="264" spans="1:42" x14ac:dyDescent="0.15">
      <c r="A264" s="275"/>
      <c r="C264" s="276"/>
      <c r="E264" s="28"/>
      <c r="F264" s="269"/>
      <c r="G264" s="269"/>
      <c r="H264" s="269"/>
      <c r="I264" s="269"/>
      <c r="K264" s="220"/>
      <c r="L264" s="277"/>
      <c r="N264" s="278"/>
      <c r="P264" s="279"/>
      <c r="Q264" s="27"/>
      <c r="R264" s="220"/>
      <c r="S264" s="27"/>
      <c r="T264" s="280"/>
      <c r="V264" s="220"/>
      <c r="AP264" s="27"/>
    </row>
    <row r="265" spans="1:42" x14ac:dyDescent="0.15">
      <c r="A265" s="269"/>
      <c r="C265" s="281"/>
      <c r="E265" s="28"/>
      <c r="F265" s="275"/>
      <c r="G265" s="275"/>
      <c r="H265" s="275"/>
      <c r="I265" s="275"/>
      <c r="K265" s="220"/>
      <c r="L265" s="277"/>
      <c r="N265" s="278"/>
      <c r="P265" s="279"/>
      <c r="Q265" s="27"/>
      <c r="R265" s="220"/>
      <c r="S265" s="27"/>
      <c r="T265" s="280"/>
      <c r="V265" s="220"/>
      <c r="AP265" s="27"/>
    </row>
    <row r="266" spans="1:42" x14ac:dyDescent="0.15">
      <c r="A266" s="282"/>
      <c r="C266" s="276"/>
      <c r="E266" s="28"/>
      <c r="F266" s="269"/>
      <c r="G266" s="269"/>
      <c r="H266" s="269"/>
      <c r="I266" s="269"/>
      <c r="K266" s="220"/>
      <c r="L266" s="277"/>
      <c r="N266" s="278"/>
      <c r="P266" s="279"/>
      <c r="Q266" s="27"/>
      <c r="R266" s="220"/>
      <c r="S266" s="27"/>
      <c r="T266" s="280"/>
      <c r="V266" s="220"/>
      <c r="AP266" s="27"/>
    </row>
    <row r="267" spans="1:42" x14ac:dyDescent="0.15">
      <c r="A267" s="269"/>
      <c r="C267" s="276"/>
      <c r="E267" s="28"/>
      <c r="F267" s="282"/>
      <c r="G267" s="282"/>
      <c r="H267" s="282"/>
      <c r="I267" s="282"/>
      <c r="K267" s="220"/>
      <c r="L267" s="277"/>
      <c r="N267" s="278"/>
      <c r="P267" s="279"/>
      <c r="Q267" s="27"/>
      <c r="R267" s="220"/>
      <c r="S267" s="27"/>
      <c r="T267" s="280"/>
      <c r="V267" s="220"/>
      <c r="AP267" s="27"/>
    </row>
    <row r="268" spans="1:42" x14ac:dyDescent="0.15">
      <c r="A268" s="269"/>
      <c r="C268" s="276"/>
      <c r="E268" s="28"/>
      <c r="F268" s="269"/>
      <c r="G268" s="269"/>
      <c r="H268" s="269"/>
      <c r="I268" s="269"/>
      <c r="K268" s="220"/>
      <c r="L268" s="277"/>
      <c r="N268" s="278"/>
      <c r="P268" s="279"/>
      <c r="Q268" s="27"/>
      <c r="R268" s="220"/>
      <c r="S268" s="27"/>
      <c r="T268" s="280"/>
      <c r="V268" s="220"/>
      <c r="AP268" s="27"/>
    </row>
    <row r="269" spans="1:42" x14ac:dyDescent="0.15">
      <c r="A269" s="269"/>
      <c r="C269" s="276"/>
      <c r="E269" s="28"/>
      <c r="F269" s="269"/>
      <c r="G269" s="269"/>
      <c r="H269" s="269"/>
      <c r="I269" s="269"/>
      <c r="K269" s="220"/>
      <c r="L269" s="277"/>
      <c r="N269" s="278"/>
      <c r="P269" s="279"/>
      <c r="Q269" s="27"/>
      <c r="R269" s="220"/>
      <c r="S269" s="27"/>
      <c r="T269" s="280"/>
      <c r="V269" s="220"/>
      <c r="AP269" s="27"/>
    </row>
    <row r="270" spans="1:42" x14ac:dyDescent="0.15">
      <c r="A270" s="269"/>
      <c r="C270" s="276"/>
      <c r="E270" s="28"/>
      <c r="F270" s="269"/>
      <c r="G270" s="269"/>
      <c r="H270" s="269"/>
      <c r="I270" s="269"/>
      <c r="K270" s="220"/>
      <c r="L270" s="277"/>
      <c r="N270" s="278"/>
      <c r="P270" s="279"/>
      <c r="Q270" s="27"/>
      <c r="R270" s="220"/>
      <c r="S270" s="27"/>
      <c r="T270" s="280"/>
      <c r="V270" s="220"/>
      <c r="AP270" s="27"/>
    </row>
    <row r="271" spans="1:42" x14ac:dyDescent="0.15">
      <c r="A271" s="269"/>
      <c r="C271" s="276"/>
      <c r="E271" s="28"/>
      <c r="F271" s="269"/>
      <c r="G271" s="269"/>
      <c r="H271" s="269"/>
      <c r="I271" s="269"/>
      <c r="K271" s="220"/>
      <c r="L271" s="277"/>
      <c r="N271" s="278"/>
      <c r="P271" s="279"/>
      <c r="Q271" s="27"/>
      <c r="R271" s="220"/>
      <c r="S271" s="27"/>
      <c r="T271" s="280"/>
      <c r="V271" s="220"/>
      <c r="AP271" s="27"/>
    </row>
    <row r="272" spans="1:42" x14ac:dyDescent="0.15">
      <c r="A272" s="269"/>
      <c r="C272" s="276"/>
      <c r="E272" s="28"/>
      <c r="F272" s="269"/>
      <c r="G272" s="269"/>
      <c r="H272" s="269"/>
      <c r="I272" s="269"/>
      <c r="K272" s="220"/>
      <c r="L272" s="277"/>
      <c r="N272" s="278"/>
      <c r="P272" s="279"/>
      <c r="Q272" s="27"/>
      <c r="R272" s="220"/>
      <c r="S272" s="27"/>
      <c r="T272" s="280"/>
      <c r="V272" s="220"/>
      <c r="AP272" s="27"/>
    </row>
    <row r="273" spans="1:42" x14ac:dyDescent="0.15">
      <c r="A273" s="269"/>
      <c r="C273" s="276"/>
      <c r="E273" s="28"/>
      <c r="F273" s="269"/>
      <c r="G273" s="269"/>
      <c r="H273" s="269"/>
      <c r="I273" s="269"/>
      <c r="K273" s="220"/>
      <c r="L273" s="277"/>
      <c r="N273" s="278"/>
      <c r="P273" s="279"/>
      <c r="Q273" s="27"/>
      <c r="R273" s="220"/>
      <c r="S273" s="27"/>
      <c r="T273" s="280"/>
      <c r="V273" s="220"/>
      <c r="AP273" s="27"/>
    </row>
    <row r="274" spans="1:42" x14ac:dyDescent="0.15">
      <c r="A274" s="269"/>
      <c r="C274" s="276"/>
      <c r="E274" s="28"/>
      <c r="F274" s="269"/>
      <c r="G274" s="269"/>
      <c r="H274" s="269"/>
      <c r="I274" s="269"/>
      <c r="K274" s="220"/>
      <c r="L274" s="277"/>
      <c r="N274" s="278"/>
      <c r="P274" s="279"/>
      <c r="Q274" s="27"/>
      <c r="R274" s="220"/>
      <c r="S274" s="27"/>
      <c r="T274" s="280"/>
      <c r="V274" s="220"/>
      <c r="AP274" s="27"/>
    </row>
    <row r="275" spans="1:42" x14ac:dyDescent="0.15">
      <c r="A275" s="269"/>
      <c r="C275" s="276"/>
      <c r="E275" s="28"/>
      <c r="F275" s="269"/>
      <c r="G275" s="269"/>
      <c r="H275" s="269"/>
      <c r="I275" s="269"/>
      <c r="K275" s="220"/>
      <c r="L275" s="277"/>
      <c r="N275" s="278"/>
      <c r="P275" s="279"/>
      <c r="Q275" s="27"/>
      <c r="R275" s="220"/>
      <c r="S275" s="27"/>
      <c r="T275" s="280"/>
      <c r="V275" s="220"/>
      <c r="AP275" s="27"/>
    </row>
    <row r="276" spans="1:42" x14ac:dyDescent="0.15">
      <c r="A276" s="269"/>
      <c r="C276" s="276"/>
      <c r="E276" s="28"/>
      <c r="F276" s="269"/>
      <c r="G276" s="269"/>
      <c r="H276" s="269"/>
      <c r="I276" s="269"/>
      <c r="K276" s="220"/>
      <c r="L276" s="277"/>
      <c r="N276" s="278"/>
      <c r="P276" s="279"/>
      <c r="Q276" s="27"/>
      <c r="R276" s="220"/>
      <c r="S276" s="27"/>
      <c r="T276" s="280"/>
      <c r="V276" s="220"/>
      <c r="AP276" s="27"/>
    </row>
    <row r="277" spans="1:42" x14ac:dyDescent="0.15">
      <c r="A277" s="269"/>
      <c r="C277" s="276"/>
      <c r="E277" s="28"/>
      <c r="F277" s="269"/>
      <c r="G277" s="269"/>
      <c r="H277" s="269"/>
      <c r="I277" s="269"/>
      <c r="K277" s="220"/>
      <c r="L277" s="277"/>
      <c r="N277" s="278"/>
      <c r="P277" s="279"/>
      <c r="Q277" s="27"/>
      <c r="R277" s="220"/>
      <c r="S277" s="27"/>
      <c r="T277" s="280"/>
      <c r="V277" s="220"/>
      <c r="AP277" s="27"/>
    </row>
    <row r="278" spans="1:42" x14ac:dyDescent="0.15">
      <c r="A278" s="269"/>
      <c r="C278" s="276"/>
      <c r="E278" s="28"/>
      <c r="F278" s="269"/>
      <c r="G278" s="269"/>
      <c r="H278" s="269"/>
      <c r="I278" s="269"/>
      <c r="K278" s="220"/>
      <c r="L278" s="277"/>
      <c r="N278" s="278"/>
      <c r="P278" s="279"/>
      <c r="Q278" s="27"/>
      <c r="R278" s="220"/>
      <c r="S278" s="27"/>
      <c r="T278" s="280"/>
      <c r="V278" s="220"/>
      <c r="AP278" s="27"/>
    </row>
    <row r="279" spans="1:42" x14ac:dyDescent="0.15">
      <c r="A279" s="269"/>
      <c r="C279" s="276"/>
      <c r="E279" s="28"/>
      <c r="F279" s="269"/>
      <c r="G279" s="269"/>
      <c r="H279" s="269"/>
      <c r="I279" s="269"/>
      <c r="K279" s="220"/>
      <c r="L279" s="277"/>
      <c r="N279" s="278"/>
      <c r="P279" s="279"/>
      <c r="Q279" s="27"/>
      <c r="R279" s="220"/>
      <c r="S279" s="27"/>
      <c r="T279" s="280"/>
      <c r="V279" s="220"/>
      <c r="AP279" s="27"/>
    </row>
    <row r="280" spans="1:42" x14ac:dyDescent="0.15">
      <c r="A280" s="269"/>
      <c r="C280" s="276"/>
      <c r="E280" s="28"/>
      <c r="F280" s="269"/>
      <c r="G280" s="269"/>
      <c r="H280" s="269"/>
      <c r="I280" s="269"/>
      <c r="K280" s="220"/>
      <c r="L280" s="277"/>
      <c r="N280" s="278"/>
      <c r="P280" s="279"/>
      <c r="Q280" s="27"/>
      <c r="R280" s="220"/>
      <c r="S280" s="27"/>
      <c r="T280" s="280"/>
      <c r="V280" s="220"/>
      <c r="AP280" s="27"/>
    </row>
    <row r="281" spans="1:42" x14ac:dyDescent="0.15">
      <c r="A281" s="269"/>
      <c r="C281" s="276"/>
      <c r="E281" s="28"/>
      <c r="F281" s="269"/>
      <c r="G281" s="269"/>
      <c r="H281" s="269"/>
      <c r="I281" s="269"/>
      <c r="K281" s="220"/>
      <c r="L281" s="277"/>
      <c r="N281" s="278"/>
      <c r="P281" s="279"/>
      <c r="Q281" s="27"/>
      <c r="R281" s="220"/>
      <c r="S281" s="27"/>
      <c r="T281" s="280"/>
      <c r="V281" s="220"/>
      <c r="AP281" s="27"/>
    </row>
    <row r="282" spans="1:42" x14ac:dyDescent="0.15">
      <c r="A282" s="282"/>
      <c r="C282" s="276"/>
      <c r="E282" s="28"/>
      <c r="F282" s="269"/>
      <c r="G282" s="269"/>
      <c r="H282" s="269"/>
      <c r="I282" s="269"/>
      <c r="K282" s="220"/>
      <c r="L282" s="277"/>
      <c r="N282" s="278"/>
      <c r="P282" s="279"/>
      <c r="Q282" s="27"/>
      <c r="R282" s="220"/>
      <c r="S282" s="27"/>
      <c r="T282" s="280"/>
      <c r="V282" s="220"/>
      <c r="AP282" s="27"/>
    </row>
    <row r="283" spans="1:42" x14ac:dyDescent="0.15">
      <c r="A283" s="269"/>
      <c r="C283" s="276"/>
      <c r="E283" s="28"/>
      <c r="F283" s="282"/>
      <c r="G283" s="282"/>
      <c r="H283" s="282"/>
      <c r="I283" s="282"/>
      <c r="K283" s="220"/>
      <c r="L283" s="277"/>
      <c r="N283" s="278"/>
      <c r="P283" s="279"/>
      <c r="Q283" s="27"/>
      <c r="R283" s="220"/>
      <c r="S283" s="27"/>
      <c r="T283" s="280"/>
      <c r="V283" s="220"/>
      <c r="AP283" s="27"/>
    </row>
    <row r="284" spans="1:42" x14ac:dyDescent="0.15">
      <c r="A284" s="269"/>
      <c r="C284" s="276"/>
      <c r="E284" s="28"/>
      <c r="F284" s="269"/>
      <c r="G284" s="269"/>
      <c r="H284" s="269"/>
      <c r="I284" s="269"/>
      <c r="K284" s="220"/>
      <c r="L284" s="277"/>
      <c r="N284" s="278"/>
      <c r="P284" s="279"/>
      <c r="Q284" s="27"/>
      <c r="R284" s="220"/>
      <c r="S284" s="27"/>
      <c r="T284" s="280"/>
      <c r="V284" s="220"/>
      <c r="AP284" s="27"/>
    </row>
    <row r="285" spans="1:42" x14ac:dyDescent="0.15">
      <c r="A285" s="269"/>
      <c r="C285" s="276"/>
      <c r="E285" s="28"/>
      <c r="F285" s="269"/>
      <c r="G285" s="269"/>
      <c r="H285" s="269"/>
      <c r="I285" s="269"/>
      <c r="K285" s="220"/>
      <c r="L285" s="277"/>
      <c r="N285" s="278"/>
      <c r="P285" s="279"/>
      <c r="Q285" s="27"/>
      <c r="R285" s="220"/>
      <c r="S285" s="27"/>
      <c r="T285" s="280"/>
      <c r="V285" s="220"/>
      <c r="AP285" s="27"/>
    </row>
    <row r="286" spans="1:42" x14ac:dyDescent="0.15">
      <c r="A286" s="269"/>
      <c r="C286" s="276"/>
      <c r="E286" s="28"/>
      <c r="F286" s="269"/>
      <c r="G286" s="269"/>
      <c r="H286" s="269"/>
      <c r="I286" s="269"/>
      <c r="K286" s="220"/>
      <c r="L286" s="277"/>
      <c r="N286" s="278"/>
      <c r="P286" s="279"/>
      <c r="Q286" s="27"/>
      <c r="R286" s="220"/>
      <c r="S286" s="27"/>
      <c r="T286" s="280"/>
      <c r="V286" s="220"/>
      <c r="AP286" s="27"/>
    </row>
    <row r="287" spans="1:42" x14ac:dyDescent="0.15">
      <c r="A287" s="269"/>
      <c r="C287" s="276"/>
      <c r="E287" s="28"/>
      <c r="F287" s="269"/>
      <c r="G287" s="269"/>
      <c r="H287" s="269"/>
      <c r="I287" s="269"/>
      <c r="K287" s="220"/>
      <c r="L287" s="277"/>
      <c r="N287" s="278"/>
      <c r="P287" s="279"/>
      <c r="Q287" s="27"/>
      <c r="R287" s="220"/>
      <c r="S287" s="27"/>
      <c r="T287" s="280"/>
      <c r="V287" s="220"/>
      <c r="AP287" s="27"/>
    </row>
    <row r="288" spans="1:42" x14ac:dyDescent="0.15">
      <c r="A288" s="269"/>
      <c r="C288" s="276"/>
      <c r="E288" s="28"/>
      <c r="F288" s="269"/>
      <c r="G288" s="269"/>
      <c r="H288" s="269"/>
      <c r="I288" s="269"/>
      <c r="K288" s="220"/>
      <c r="L288" s="277"/>
      <c r="N288" s="278"/>
      <c r="P288" s="279"/>
      <c r="Q288" s="27"/>
      <c r="R288" s="220"/>
      <c r="S288" s="27"/>
      <c r="T288" s="280"/>
      <c r="V288" s="220"/>
      <c r="AP288" s="27"/>
    </row>
    <row r="289" spans="1:42" x14ac:dyDescent="0.15">
      <c r="A289" s="269"/>
      <c r="C289" s="276"/>
      <c r="E289" s="28"/>
      <c r="F289" s="269"/>
      <c r="G289" s="269"/>
      <c r="H289" s="269"/>
      <c r="I289" s="269"/>
      <c r="K289" s="220"/>
      <c r="L289" s="277"/>
      <c r="N289" s="278"/>
      <c r="P289" s="279"/>
      <c r="Q289" s="27"/>
      <c r="R289" s="220"/>
      <c r="S289" s="27"/>
      <c r="T289" s="280"/>
      <c r="V289" s="220"/>
      <c r="AP289" s="27"/>
    </row>
    <row r="290" spans="1:42" x14ac:dyDescent="0.15">
      <c r="A290" s="269"/>
      <c r="C290" s="276"/>
      <c r="E290" s="28"/>
      <c r="F290" s="269"/>
      <c r="G290" s="269"/>
      <c r="H290" s="269"/>
      <c r="I290" s="269"/>
      <c r="K290" s="220"/>
      <c r="L290" s="277"/>
      <c r="N290" s="278"/>
      <c r="P290" s="279"/>
      <c r="Q290" s="27"/>
      <c r="R290" s="220"/>
      <c r="S290" s="27"/>
      <c r="T290" s="280"/>
      <c r="V290" s="220"/>
      <c r="AP290" s="27"/>
    </row>
    <row r="291" spans="1:42" x14ac:dyDescent="0.15">
      <c r="A291" s="269"/>
      <c r="C291" s="276"/>
      <c r="E291" s="28"/>
      <c r="F291" s="269"/>
      <c r="G291" s="269"/>
      <c r="H291" s="269"/>
      <c r="I291" s="269"/>
      <c r="K291" s="220"/>
      <c r="L291" s="277"/>
      <c r="N291" s="278"/>
      <c r="P291" s="279"/>
      <c r="Q291" s="27"/>
      <c r="R291" s="220"/>
      <c r="S291" s="27"/>
      <c r="T291" s="280"/>
      <c r="V291" s="220"/>
      <c r="AP291" s="27"/>
    </row>
    <row r="292" spans="1:42" x14ac:dyDescent="0.15">
      <c r="A292" s="269"/>
      <c r="C292" s="276"/>
      <c r="E292" s="28"/>
      <c r="F292" s="269"/>
      <c r="G292" s="269"/>
      <c r="H292" s="269"/>
      <c r="I292" s="269"/>
      <c r="K292" s="220"/>
      <c r="L292" s="277"/>
      <c r="N292" s="278"/>
      <c r="P292" s="279"/>
      <c r="Q292" s="27"/>
      <c r="R292" s="220"/>
      <c r="S292" s="27"/>
      <c r="T292" s="280"/>
      <c r="V292" s="220"/>
      <c r="AP292" s="27"/>
    </row>
    <row r="293" spans="1:42" x14ac:dyDescent="0.15">
      <c r="A293" s="269"/>
      <c r="C293" s="276"/>
      <c r="E293" s="28"/>
      <c r="F293" s="269"/>
      <c r="G293" s="269"/>
      <c r="H293" s="269"/>
      <c r="I293" s="269"/>
      <c r="K293" s="220"/>
      <c r="L293" s="277"/>
      <c r="N293" s="278"/>
      <c r="P293" s="279"/>
      <c r="Q293" s="27"/>
      <c r="R293" s="220"/>
      <c r="S293" s="27"/>
      <c r="T293" s="280"/>
      <c r="V293" s="220"/>
      <c r="AP293" s="27"/>
    </row>
    <row r="294" spans="1:42" x14ac:dyDescent="0.15">
      <c r="A294" s="269"/>
      <c r="C294" s="276"/>
      <c r="E294" s="28"/>
      <c r="F294" s="269"/>
      <c r="G294" s="269"/>
      <c r="H294" s="269"/>
      <c r="I294" s="269"/>
      <c r="K294" s="220"/>
      <c r="L294" s="277"/>
      <c r="N294" s="278"/>
      <c r="P294" s="279"/>
      <c r="Q294" s="27"/>
      <c r="R294" s="220"/>
      <c r="S294" s="27"/>
      <c r="T294" s="280"/>
      <c r="V294" s="220"/>
      <c r="AP294" s="27"/>
    </row>
    <row r="295" spans="1:42" x14ac:dyDescent="0.15">
      <c r="A295" s="269"/>
      <c r="C295" s="276"/>
      <c r="E295" s="28"/>
      <c r="F295" s="269"/>
      <c r="G295" s="269"/>
      <c r="H295" s="269"/>
      <c r="I295" s="269"/>
      <c r="K295" s="220"/>
      <c r="L295" s="277"/>
      <c r="N295" s="278"/>
      <c r="P295" s="279"/>
      <c r="Q295" s="27"/>
      <c r="R295" s="220"/>
      <c r="S295" s="27"/>
      <c r="T295" s="280"/>
      <c r="V295" s="220"/>
      <c r="AP295" s="27"/>
    </row>
    <row r="296" spans="1:42" x14ac:dyDescent="0.15">
      <c r="A296" s="269"/>
      <c r="C296" s="276"/>
      <c r="E296" s="28"/>
      <c r="F296" s="269"/>
      <c r="G296" s="269"/>
      <c r="H296" s="269"/>
      <c r="I296" s="269"/>
      <c r="K296" s="220"/>
      <c r="L296" s="277"/>
      <c r="N296" s="278"/>
      <c r="P296" s="279"/>
      <c r="Q296" s="27"/>
      <c r="R296" s="220"/>
      <c r="S296" s="27"/>
      <c r="T296" s="280"/>
      <c r="V296" s="220"/>
      <c r="AP296" s="27"/>
    </row>
    <row r="297" spans="1:42" x14ac:dyDescent="0.15">
      <c r="A297" s="269"/>
      <c r="C297" s="276"/>
      <c r="E297" s="28"/>
      <c r="F297" s="269"/>
      <c r="G297" s="269"/>
      <c r="H297" s="269"/>
      <c r="I297" s="269"/>
      <c r="K297" s="220"/>
      <c r="L297" s="277"/>
      <c r="N297" s="278"/>
      <c r="P297" s="279"/>
      <c r="Q297" s="27"/>
      <c r="R297" s="220"/>
      <c r="S297" s="27"/>
      <c r="T297" s="280"/>
      <c r="V297" s="220"/>
      <c r="AP297" s="27"/>
    </row>
    <row r="298" spans="1:42" x14ac:dyDescent="0.15">
      <c r="A298" s="269"/>
      <c r="C298" s="276"/>
      <c r="E298" s="28"/>
      <c r="F298" s="269"/>
      <c r="G298" s="269"/>
      <c r="H298" s="269"/>
      <c r="I298" s="269"/>
      <c r="K298" s="220"/>
      <c r="L298" s="277"/>
      <c r="N298" s="278"/>
      <c r="P298" s="279"/>
      <c r="Q298" s="27"/>
      <c r="R298" s="220"/>
      <c r="S298" s="27"/>
      <c r="T298" s="280"/>
      <c r="V298" s="220"/>
      <c r="AP298" s="27"/>
    </row>
    <row r="299" spans="1:42" x14ac:dyDescent="0.15">
      <c r="A299" s="282"/>
      <c r="C299" s="276"/>
      <c r="E299" s="28"/>
      <c r="F299" s="269"/>
      <c r="G299" s="269"/>
      <c r="H299" s="269"/>
      <c r="I299" s="269"/>
      <c r="K299" s="220"/>
      <c r="L299" s="277"/>
      <c r="N299" s="278"/>
      <c r="P299" s="279"/>
      <c r="Q299" s="27"/>
      <c r="R299" s="220"/>
      <c r="S299" s="27"/>
      <c r="T299" s="280"/>
      <c r="V299" s="220"/>
      <c r="AP299" s="27"/>
    </row>
    <row r="300" spans="1:42" x14ac:dyDescent="0.15">
      <c r="A300" s="269"/>
      <c r="C300" s="276"/>
      <c r="E300" s="28"/>
      <c r="F300" s="282"/>
      <c r="G300" s="282"/>
      <c r="H300" s="282"/>
      <c r="I300" s="282"/>
      <c r="K300" s="220"/>
      <c r="L300" s="277"/>
      <c r="N300" s="278"/>
      <c r="P300" s="279"/>
      <c r="Q300" s="27"/>
      <c r="R300" s="220"/>
      <c r="S300" s="27"/>
      <c r="T300" s="280"/>
      <c r="V300" s="220"/>
      <c r="AP300" s="27"/>
    </row>
    <row r="301" spans="1:42" x14ac:dyDescent="0.15">
      <c r="A301" s="269"/>
      <c r="C301" s="276"/>
      <c r="E301" s="28"/>
      <c r="F301" s="269"/>
      <c r="G301" s="269"/>
      <c r="H301" s="269"/>
      <c r="I301" s="269"/>
      <c r="K301" s="220"/>
      <c r="L301" s="277"/>
      <c r="N301" s="278"/>
      <c r="P301" s="279"/>
      <c r="Q301" s="27"/>
      <c r="R301" s="220"/>
      <c r="S301" s="27"/>
      <c r="T301" s="280"/>
      <c r="V301" s="220"/>
      <c r="AP301" s="27"/>
    </row>
    <row r="302" spans="1:42" x14ac:dyDescent="0.15">
      <c r="A302" s="269"/>
      <c r="C302" s="276"/>
      <c r="E302" s="28"/>
      <c r="F302" s="269"/>
      <c r="G302" s="269"/>
      <c r="H302" s="269"/>
      <c r="I302" s="269"/>
      <c r="K302" s="220"/>
      <c r="L302" s="277"/>
      <c r="N302" s="278"/>
      <c r="P302" s="279"/>
      <c r="Q302" s="27"/>
      <c r="R302" s="220"/>
      <c r="S302" s="27"/>
      <c r="T302" s="280"/>
      <c r="V302" s="220"/>
      <c r="AP302" s="27"/>
    </row>
    <row r="303" spans="1:42" x14ac:dyDescent="0.15">
      <c r="A303" s="269"/>
      <c r="C303" s="276"/>
      <c r="E303" s="28"/>
      <c r="F303" s="269"/>
      <c r="G303" s="269"/>
      <c r="H303" s="269"/>
      <c r="I303" s="269"/>
      <c r="K303" s="220"/>
      <c r="L303" s="277"/>
      <c r="N303" s="278"/>
      <c r="P303" s="279"/>
      <c r="Q303" s="27"/>
      <c r="R303" s="220"/>
      <c r="S303" s="27"/>
      <c r="T303" s="280"/>
      <c r="V303" s="220"/>
      <c r="AP303" s="27"/>
    </row>
    <row r="304" spans="1:42" x14ac:dyDescent="0.15">
      <c r="A304" s="269"/>
      <c r="C304" s="276"/>
      <c r="E304" s="28"/>
      <c r="F304" s="269"/>
      <c r="G304" s="269"/>
      <c r="H304" s="269"/>
      <c r="I304" s="269"/>
      <c r="K304" s="220"/>
      <c r="L304" s="277"/>
      <c r="N304" s="278"/>
      <c r="P304" s="279"/>
      <c r="Q304" s="27"/>
      <c r="R304" s="220"/>
      <c r="S304" s="27"/>
      <c r="T304" s="280"/>
      <c r="V304" s="220"/>
      <c r="AP304" s="27"/>
    </row>
    <row r="305" spans="1:42" x14ac:dyDescent="0.15">
      <c r="A305" s="269"/>
      <c r="C305" s="276"/>
      <c r="E305" s="28"/>
      <c r="F305" s="269"/>
      <c r="G305" s="269"/>
      <c r="H305" s="269"/>
      <c r="I305" s="269"/>
      <c r="K305" s="220"/>
      <c r="L305" s="277"/>
      <c r="N305" s="278"/>
      <c r="P305" s="279"/>
      <c r="Q305" s="27"/>
      <c r="R305" s="220"/>
      <c r="S305" s="27"/>
      <c r="T305" s="280"/>
      <c r="V305" s="220"/>
      <c r="AP305" s="27"/>
    </row>
    <row r="306" spans="1:42" x14ac:dyDescent="0.15">
      <c r="A306" s="269"/>
      <c r="C306" s="276"/>
      <c r="E306" s="28"/>
      <c r="F306" s="269"/>
      <c r="G306" s="269"/>
      <c r="H306" s="269"/>
      <c r="I306" s="269"/>
      <c r="K306" s="220"/>
      <c r="L306" s="277"/>
      <c r="N306" s="278"/>
      <c r="P306" s="279"/>
      <c r="Q306" s="27"/>
      <c r="R306" s="220"/>
      <c r="S306" s="27"/>
      <c r="T306" s="280"/>
      <c r="V306" s="220"/>
      <c r="AP306" s="27"/>
    </row>
    <row r="307" spans="1:42" x14ac:dyDescent="0.15">
      <c r="A307" s="269"/>
      <c r="C307" s="276"/>
      <c r="E307" s="28"/>
      <c r="F307" s="269"/>
      <c r="G307" s="269"/>
      <c r="H307" s="269"/>
      <c r="I307" s="269"/>
      <c r="K307" s="220"/>
      <c r="L307" s="277"/>
      <c r="N307" s="278"/>
      <c r="P307" s="279"/>
      <c r="Q307" s="27"/>
      <c r="R307" s="220"/>
      <c r="S307" s="27"/>
      <c r="T307" s="280"/>
      <c r="V307" s="220"/>
      <c r="AP307" s="27"/>
    </row>
    <row r="308" spans="1:42" x14ac:dyDescent="0.15">
      <c r="A308" s="269"/>
      <c r="C308" s="276"/>
      <c r="E308" s="28"/>
      <c r="F308" s="269"/>
      <c r="G308" s="269"/>
      <c r="H308" s="269"/>
      <c r="I308" s="269"/>
      <c r="K308" s="220"/>
      <c r="L308" s="277"/>
      <c r="N308" s="278"/>
      <c r="P308" s="279"/>
      <c r="Q308" s="27"/>
      <c r="R308" s="220"/>
      <c r="S308" s="27"/>
      <c r="T308" s="280"/>
      <c r="V308" s="220"/>
      <c r="AP308" s="27"/>
    </row>
    <row r="309" spans="1:42" x14ac:dyDescent="0.15">
      <c r="A309" s="269"/>
      <c r="C309" s="276"/>
      <c r="E309" s="28"/>
      <c r="F309" s="269"/>
      <c r="G309" s="269"/>
      <c r="H309" s="269"/>
      <c r="I309" s="269"/>
      <c r="K309" s="220"/>
      <c r="L309" s="277"/>
      <c r="N309" s="278"/>
      <c r="P309" s="279"/>
      <c r="Q309" s="27"/>
      <c r="R309" s="220"/>
      <c r="S309" s="27"/>
      <c r="T309" s="280"/>
      <c r="V309" s="220"/>
      <c r="AP309" s="27"/>
    </row>
    <row r="310" spans="1:42" x14ac:dyDescent="0.15">
      <c r="A310" s="269"/>
      <c r="C310" s="276"/>
      <c r="E310" s="28"/>
      <c r="F310" s="269"/>
      <c r="G310" s="269"/>
      <c r="H310" s="269"/>
      <c r="I310" s="269"/>
      <c r="K310" s="220"/>
      <c r="L310" s="277"/>
      <c r="N310" s="278"/>
      <c r="P310" s="279"/>
      <c r="Q310" s="27"/>
      <c r="R310" s="220"/>
      <c r="S310" s="27"/>
      <c r="T310" s="280"/>
      <c r="V310" s="220"/>
      <c r="AP310" s="27"/>
    </row>
    <row r="311" spans="1:42" x14ac:dyDescent="0.15">
      <c r="A311" s="269"/>
      <c r="C311" s="276"/>
      <c r="E311" s="28"/>
      <c r="F311" s="269"/>
      <c r="G311" s="269"/>
      <c r="H311" s="269"/>
      <c r="I311" s="269"/>
      <c r="K311" s="220"/>
      <c r="L311" s="277"/>
      <c r="N311" s="278"/>
      <c r="P311" s="279"/>
      <c r="Q311" s="27"/>
      <c r="R311" s="220"/>
      <c r="S311" s="27"/>
      <c r="T311" s="280"/>
      <c r="V311" s="220"/>
      <c r="AP311" s="27"/>
    </row>
    <row r="312" spans="1:42" x14ac:dyDescent="0.15">
      <c r="A312" s="269"/>
      <c r="C312" s="276"/>
      <c r="E312" s="28"/>
      <c r="F312" s="269"/>
      <c r="G312" s="269"/>
      <c r="H312" s="269"/>
      <c r="I312" s="269"/>
      <c r="K312" s="220"/>
      <c r="L312" s="277"/>
      <c r="N312" s="278"/>
      <c r="P312" s="279"/>
      <c r="Q312" s="27"/>
      <c r="R312" s="220"/>
      <c r="S312" s="27"/>
      <c r="T312" s="280"/>
      <c r="V312" s="220"/>
      <c r="AP312" s="27"/>
    </row>
    <row r="313" spans="1:42" x14ac:dyDescent="0.15">
      <c r="A313" s="269"/>
      <c r="C313" s="276"/>
      <c r="E313" s="28"/>
      <c r="F313" s="269"/>
      <c r="G313" s="269"/>
      <c r="H313" s="269"/>
      <c r="I313" s="269"/>
      <c r="K313" s="220"/>
      <c r="L313" s="277"/>
      <c r="N313" s="278"/>
      <c r="P313" s="279"/>
      <c r="Q313" s="27"/>
      <c r="R313" s="220"/>
      <c r="S313" s="27"/>
      <c r="T313" s="280"/>
      <c r="V313" s="220"/>
      <c r="AP313" s="27"/>
    </row>
    <row r="314" spans="1:42" x14ac:dyDescent="0.15">
      <c r="A314" s="269"/>
      <c r="C314" s="276"/>
      <c r="E314" s="28"/>
      <c r="F314" s="269"/>
      <c r="G314" s="269"/>
      <c r="H314" s="269"/>
      <c r="I314" s="269"/>
      <c r="K314" s="220"/>
      <c r="L314" s="277"/>
      <c r="N314" s="278"/>
      <c r="P314" s="279"/>
      <c r="Q314" s="27"/>
      <c r="R314" s="220"/>
      <c r="S314" s="27"/>
      <c r="T314" s="280"/>
      <c r="V314" s="220"/>
      <c r="AP314" s="27"/>
    </row>
    <row r="315" spans="1:42" x14ac:dyDescent="0.15">
      <c r="A315" s="282"/>
      <c r="C315" s="276"/>
      <c r="E315" s="28"/>
      <c r="F315" s="269"/>
      <c r="G315" s="269"/>
      <c r="H315" s="269"/>
      <c r="I315" s="269"/>
      <c r="K315" s="220"/>
      <c r="L315" s="277"/>
      <c r="N315" s="278"/>
      <c r="P315" s="279"/>
      <c r="Q315" s="27"/>
      <c r="R315" s="220"/>
      <c r="S315" s="27"/>
      <c r="T315" s="280"/>
      <c r="V315" s="220"/>
      <c r="AP315" s="27"/>
    </row>
    <row r="316" spans="1:42" x14ac:dyDescent="0.15">
      <c r="A316" s="269"/>
      <c r="C316" s="276"/>
      <c r="E316" s="28"/>
      <c r="F316" s="282"/>
      <c r="G316" s="282"/>
      <c r="H316" s="282"/>
      <c r="I316" s="282"/>
      <c r="K316" s="220"/>
      <c r="L316" s="277"/>
      <c r="N316" s="278"/>
      <c r="P316" s="279"/>
      <c r="Q316" s="27"/>
      <c r="R316" s="220"/>
      <c r="S316" s="27"/>
      <c r="T316" s="280"/>
      <c r="V316" s="220"/>
      <c r="AP316" s="27"/>
    </row>
    <row r="317" spans="1:42" x14ac:dyDescent="0.15">
      <c r="A317" s="269"/>
      <c r="C317" s="276"/>
      <c r="E317" s="28"/>
      <c r="F317" s="269"/>
      <c r="G317" s="269"/>
      <c r="H317" s="269"/>
      <c r="I317" s="269"/>
      <c r="K317" s="220"/>
      <c r="L317" s="277"/>
      <c r="N317" s="278"/>
      <c r="P317" s="279"/>
      <c r="Q317" s="27"/>
      <c r="R317" s="220"/>
      <c r="S317" s="27"/>
      <c r="T317" s="280"/>
      <c r="V317" s="220"/>
      <c r="AP317" s="27"/>
    </row>
    <row r="318" spans="1:42" x14ac:dyDescent="0.15">
      <c r="A318" s="269"/>
      <c r="C318" s="276"/>
      <c r="E318" s="28"/>
      <c r="F318" s="269"/>
      <c r="G318" s="269"/>
      <c r="H318" s="269"/>
      <c r="I318" s="269"/>
      <c r="K318" s="220"/>
      <c r="L318" s="277"/>
      <c r="N318" s="278"/>
      <c r="P318" s="279"/>
      <c r="Q318" s="27"/>
      <c r="R318" s="220"/>
      <c r="S318" s="27"/>
      <c r="T318" s="280"/>
      <c r="V318" s="220"/>
      <c r="AP318" s="27"/>
    </row>
    <row r="319" spans="1:42" x14ac:dyDescent="0.15">
      <c r="A319" s="269"/>
      <c r="C319" s="276"/>
      <c r="E319" s="28"/>
      <c r="F319" s="269"/>
      <c r="G319" s="269"/>
      <c r="H319" s="269"/>
      <c r="I319" s="269"/>
      <c r="K319" s="220"/>
      <c r="L319" s="277"/>
      <c r="N319" s="278"/>
      <c r="P319" s="279"/>
      <c r="Q319" s="27"/>
      <c r="R319" s="220"/>
      <c r="S319" s="27"/>
      <c r="T319" s="280"/>
      <c r="V319" s="220"/>
      <c r="AP319" s="27"/>
    </row>
    <row r="320" spans="1:42" x14ac:dyDescent="0.15">
      <c r="A320" s="269"/>
      <c r="C320" s="276"/>
      <c r="E320" s="28"/>
      <c r="F320" s="269"/>
      <c r="G320" s="269"/>
      <c r="H320" s="269"/>
      <c r="I320" s="269"/>
      <c r="K320" s="220"/>
      <c r="L320" s="277"/>
      <c r="N320" s="278"/>
      <c r="P320" s="279"/>
      <c r="Q320" s="27"/>
      <c r="R320" s="220"/>
      <c r="S320" s="27"/>
      <c r="T320" s="280"/>
      <c r="V320" s="220"/>
      <c r="AP320" s="27"/>
    </row>
    <row r="321" spans="1:42" x14ac:dyDescent="0.15">
      <c r="A321" s="269"/>
      <c r="C321" s="276"/>
      <c r="E321" s="28"/>
      <c r="F321" s="269"/>
      <c r="G321" s="269"/>
      <c r="H321" s="269"/>
      <c r="I321" s="269"/>
      <c r="K321" s="220"/>
      <c r="L321" s="277"/>
      <c r="N321" s="278"/>
      <c r="P321" s="279"/>
      <c r="Q321" s="27"/>
      <c r="R321" s="220"/>
      <c r="S321" s="27"/>
      <c r="T321" s="280"/>
      <c r="V321" s="220"/>
      <c r="AP321" s="27"/>
    </row>
    <row r="322" spans="1:42" x14ac:dyDescent="0.15">
      <c r="A322" s="269"/>
      <c r="C322" s="276"/>
      <c r="E322" s="28"/>
      <c r="F322" s="269"/>
      <c r="G322" s="269"/>
      <c r="H322" s="269"/>
      <c r="I322" s="269"/>
      <c r="K322" s="220"/>
      <c r="L322" s="277"/>
      <c r="N322" s="278"/>
      <c r="P322" s="279"/>
      <c r="Q322" s="27"/>
      <c r="R322" s="220"/>
      <c r="S322" s="27"/>
      <c r="T322" s="280"/>
      <c r="V322" s="220"/>
      <c r="AP322" s="27"/>
    </row>
    <row r="323" spans="1:42" x14ac:dyDescent="0.15">
      <c r="A323" s="269"/>
      <c r="C323" s="276"/>
      <c r="E323" s="28"/>
      <c r="F323" s="269"/>
      <c r="G323" s="269"/>
      <c r="H323" s="269"/>
      <c r="I323" s="269"/>
      <c r="K323" s="220"/>
      <c r="L323" s="277"/>
      <c r="N323" s="278"/>
      <c r="P323" s="279"/>
      <c r="Q323" s="27"/>
      <c r="R323" s="220"/>
      <c r="S323" s="27"/>
      <c r="T323" s="280"/>
      <c r="V323" s="220"/>
      <c r="AP323" s="27"/>
    </row>
    <row r="324" spans="1:42" x14ac:dyDescent="0.15">
      <c r="A324" s="269"/>
      <c r="C324" s="276"/>
      <c r="E324" s="28"/>
      <c r="F324" s="269"/>
      <c r="G324" s="269"/>
      <c r="H324" s="269"/>
      <c r="I324" s="269"/>
      <c r="K324" s="220"/>
      <c r="L324" s="277"/>
      <c r="N324" s="278"/>
      <c r="P324" s="279"/>
      <c r="Q324" s="27"/>
      <c r="R324" s="220"/>
      <c r="S324" s="27"/>
      <c r="T324" s="280"/>
      <c r="V324" s="220"/>
      <c r="AP324" s="27"/>
    </row>
    <row r="325" spans="1:42" x14ac:dyDescent="0.15">
      <c r="A325" s="269"/>
      <c r="C325" s="276"/>
      <c r="E325" s="28"/>
      <c r="F325" s="269"/>
      <c r="G325" s="269"/>
      <c r="H325" s="269"/>
      <c r="I325" s="269"/>
      <c r="K325" s="220"/>
      <c r="L325" s="277"/>
      <c r="N325" s="278"/>
      <c r="P325" s="279"/>
      <c r="Q325" s="27"/>
      <c r="R325" s="220"/>
      <c r="S325" s="27"/>
      <c r="T325" s="280"/>
      <c r="V325" s="220"/>
      <c r="AP325" s="27"/>
    </row>
    <row r="326" spans="1:42" x14ac:dyDescent="0.15">
      <c r="A326" s="269"/>
      <c r="C326" s="276"/>
      <c r="E326" s="28"/>
      <c r="F326" s="269"/>
      <c r="G326" s="269"/>
      <c r="H326" s="269"/>
      <c r="I326" s="269"/>
      <c r="K326" s="220"/>
      <c r="L326" s="277"/>
      <c r="N326" s="278"/>
      <c r="P326" s="279"/>
      <c r="Q326" s="27"/>
      <c r="R326" s="220"/>
      <c r="S326" s="27"/>
      <c r="T326" s="280"/>
      <c r="V326" s="220"/>
      <c r="AP326" s="27"/>
    </row>
    <row r="327" spans="1:42" x14ac:dyDescent="0.15">
      <c r="A327" s="269"/>
      <c r="C327" s="276"/>
      <c r="E327" s="28"/>
      <c r="F327" s="269"/>
      <c r="G327" s="269"/>
      <c r="H327" s="269"/>
      <c r="I327" s="269"/>
      <c r="K327" s="220"/>
      <c r="L327" s="277"/>
      <c r="N327" s="278"/>
      <c r="P327" s="279"/>
      <c r="Q327" s="27"/>
      <c r="R327" s="220"/>
      <c r="S327" s="27"/>
      <c r="T327" s="280"/>
      <c r="V327" s="220"/>
      <c r="AP327" s="27"/>
    </row>
    <row r="328" spans="1:42" x14ac:dyDescent="0.15">
      <c r="A328" s="269"/>
      <c r="C328" s="276"/>
      <c r="E328" s="28"/>
      <c r="F328" s="269"/>
      <c r="G328" s="269"/>
      <c r="H328" s="269"/>
      <c r="I328" s="269"/>
      <c r="K328" s="220"/>
      <c r="L328" s="277"/>
      <c r="N328" s="278"/>
      <c r="P328" s="279"/>
      <c r="Q328" s="27"/>
      <c r="R328" s="220"/>
      <c r="S328" s="27"/>
      <c r="T328" s="280"/>
      <c r="V328" s="220"/>
      <c r="AP328" s="27"/>
    </row>
    <row r="329" spans="1:42" x14ac:dyDescent="0.15">
      <c r="A329" s="269"/>
      <c r="C329" s="276"/>
      <c r="E329" s="28"/>
      <c r="F329" s="269"/>
      <c r="G329" s="269"/>
      <c r="H329" s="269"/>
      <c r="I329" s="269"/>
      <c r="K329" s="220"/>
      <c r="L329" s="277"/>
      <c r="N329" s="278"/>
      <c r="P329" s="279"/>
      <c r="Q329" s="27"/>
      <c r="R329" s="220"/>
      <c r="S329" s="27"/>
      <c r="T329" s="280"/>
      <c r="V329" s="220"/>
      <c r="AP329" s="27"/>
    </row>
    <row r="330" spans="1:42" x14ac:dyDescent="0.15">
      <c r="A330" s="269"/>
      <c r="C330" s="276"/>
      <c r="E330" s="28"/>
      <c r="F330" s="269"/>
      <c r="G330" s="269"/>
      <c r="H330" s="269"/>
      <c r="I330" s="269"/>
      <c r="K330" s="220"/>
      <c r="L330" s="277"/>
      <c r="N330" s="278"/>
      <c r="P330" s="279"/>
      <c r="Q330" s="27"/>
      <c r="R330" s="220"/>
      <c r="S330" s="27"/>
      <c r="T330" s="280"/>
      <c r="V330" s="220"/>
      <c r="AP330" s="27"/>
    </row>
    <row r="331" spans="1:42" x14ac:dyDescent="0.15">
      <c r="A331" s="282"/>
      <c r="C331" s="276"/>
      <c r="E331" s="28"/>
      <c r="F331" s="269"/>
      <c r="G331" s="269"/>
      <c r="H331" s="269"/>
      <c r="I331" s="269"/>
      <c r="K331" s="220"/>
      <c r="L331" s="277"/>
      <c r="N331" s="278"/>
      <c r="P331" s="279"/>
      <c r="Q331" s="27"/>
      <c r="R331" s="220"/>
      <c r="S331" s="27"/>
      <c r="T331" s="280"/>
      <c r="V331" s="220"/>
      <c r="AP331" s="27"/>
    </row>
    <row r="332" spans="1:42" x14ac:dyDescent="0.15">
      <c r="A332" s="269"/>
      <c r="C332" s="276"/>
      <c r="E332" s="28"/>
      <c r="F332" s="282"/>
      <c r="G332" s="282"/>
      <c r="H332" s="282"/>
      <c r="I332" s="282"/>
      <c r="K332" s="220"/>
      <c r="L332" s="277"/>
      <c r="N332" s="278"/>
      <c r="P332" s="279"/>
      <c r="Q332" s="27"/>
      <c r="R332" s="220"/>
      <c r="S332" s="27"/>
      <c r="T332" s="280"/>
      <c r="V332" s="220"/>
      <c r="AP332" s="27"/>
    </row>
    <row r="333" spans="1:42" x14ac:dyDescent="0.15">
      <c r="A333" s="269"/>
      <c r="C333" s="276"/>
      <c r="E333" s="28"/>
      <c r="F333" s="269"/>
      <c r="G333" s="269"/>
      <c r="H333" s="269"/>
      <c r="I333" s="269"/>
      <c r="K333" s="220"/>
      <c r="L333" s="277"/>
      <c r="N333" s="278"/>
      <c r="P333" s="279"/>
      <c r="Q333" s="27"/>
      <c r="R333" s="220"/>
      <c r="S333" s="27"/>
      <c r="T333" s="280"/>
      <c r="V333" s="220"/>
      <c r="AP333" s="27"/>
    </row>
    <row r="334" spans="1:42" x14ac:dyDescent="0.15">
      <c r="A334" s="283"/>
      <c r="C334" s="276"/>
      <c r="E334" s="28"/>
      <c r="F334" s="269"/>
      <c r="G334" s="269"/>
      <c r="H334" s="269"/>
      <c r="I334" s="269"/>
      <c r="K334" s="220"/>
      <c r="L334" s="277"/>
      <c r="N334" s="278"/>
      <c r="P334" s="279"/>
      <c r="Q334" s="27"/>
      <c r="R334" s="220"/>
      <c r="S334" s="27"/>
      <c r="T334" s="280"/>
      <c r="V334" s="220"/>
      <c r="AP334" s="27"/>
    </row>
    <row r="335" spans="1:42" x14ac:dyDescent="0.15">
      <c r="A335" s="283"/>
      <c r="C335" s="276"/>
      <c r="E335" s="28"/>
      <c r="F335" s="283"/>
      <c r="G335" s="283"/>
      <c r="H335" s="283"/>
      <c r="I335" s="283"/>
      <c r="K335" s="220"/>
      <c r="L335" s="277"/>
      <c r="N335" s="278"/>
      <c r="P335" s="279"/>
      <c r="Q335" s="27"/>
      <c r="R335" s="220"/>
      <c r="S335" s="27"/>
      <c r="T335" s="280"/>
      <c r="V335" s="220"/>
      <c r="AP335" s="27"/>
    </row>
    <row r="336" spans="1:42" x14ac:dyDescent="0.15">
      <c r="A336" s="283"/>
      <c r="C336" s="276"/>
      <c r="E336" s="28"/>
      <c r="F336" s="283"/>
      <c r="G336" s="283"/>
      <c r="H336" s="283"/>
      <c r="I336" s="283"/>
      <c r="K336" s="220"/>
      <c r="L336" s="277"/>
      <c r="N336" s="278"/>
      <c r="P336" s="279"/>
      <c r="Q336" s="27"/>
      <c r="R336" s="220"/>
      <c r="S336" s="27"/>
      <c r="T336" s="280"/>
      <c r="V336" s="220"/>
      <c r="AP336" s="27"/>
    </row>
    <row r="337" spans="1:42" x14ac:dyDescent="0.15">
      <c r="A337" s="283"/>
      <c r="C337" s="276"/>
      <c r="E337" s="28"/>
      <c r="F337" s="283"/>
      <c r="G337" s="283"/>
      <c r="H337" s="283"/>
      <c r="I337" s="283"/>
      <c r="K337" s="220"/>
      <c r="L337" s="277"/>
      <c r="N337" s="278"/>
      <c r="P337" s="279"/>
      <c r="Q337" s="27"/>
      <c r="R337" s="220"/>
      <c r="S337" s="27"/>
      <c r="T337" s="280"/>
      <c r="V337" s="220"/>
      <c r="AP337" s="27"/>
    </row>
    <row r="338" spans="1:42" x14ac:dyDescent="0.15">
      <c r="A338" s="283"/>
      <c r="C338" s="276"/>
      <c r="E338" s="28"/>
      <c r="F338" s="283"/>
      <c r="G338" s="283"/>
      <c r="H338" s="283"/>
      <c r="I338" s="283"/>
      <c r="K338" s="220"/>
      <c r="L338" s="277"/>
      <c r="N338" s="278"/>
      <c r="P338" s="279"/>
      <c r="Q338" s="27"/>
      <c r="R338" s="220"/>
      <c r="S338" s="27"/>
      <c r="T338" s="280"/>
      <c r="V338" s="220"/>
      <c r="AP338" s="27"/>
    </row>
    <row r="339" spans="1:42" x14ac:dyDescent="0.15">
      <c r="A339" s="282"/>
      <c r="C339" s="276"/>
      <c r="E339" s="28"/>
      <c r="F339" s="283"/>
      <c r="G339" s="283"/>
      <c r="H339" s="283"/>
      <c r="I339" s="283"/>
      <c r="K339" s="220"/>
      <c r="L339" s="277"/>
      <c r="N339" s="278"/>
      <c r="P339" s="279"/>
      <c r="Q339" s="27"/>
      <c r="R339" s="220"/>
      <c r="S339" s="27"/>
      <c r="T339" s="280"/>
      <c r="V339" s="220"/>
      <c r="AP339" s="27"/>
    </row>
    <row r="340" spans="1:42" x14ac:dyDescent="0.15">
      <c r="A340" s="282"/>
      <c r="C340" s="276"/>
      <c r="E340" s="28"/>
      <c r="F340" s="282"/>
      <c r="G340" s="282"/>
      <c r="H340" s="282"/>
      <c r="I340" s="282"/>
      <c r="K340" s="220"/>
      <c r="L340" s="277"/>
      <c r="N340" s="278"/>
      <c r="P340" s="279"/>
      <c r="Q340" s="27"/>
      <c r="R340" s="220"/>
      <c r="S340" s="27"/>
      <c r="T340" s="280"/>
      <c r="V340" s="220"/>
      <c r="AP340" s="27"/>
    </row>
    <row r="341" spans="1:42" x14ac:dyDescent="0.15">
      <c r="A341" s="269"/>
      <c r="C341" s="276"/>
      <c r="E341" s="28"/>
      <c r="F341" s="282"/>
      <c r="G341" s="282"/>
      <c r="H341" s="282"/>
      <c r="I341" s="282"/>
      <c r="K341" s="220"/>
      <c r="L341" s="277"/>
      <c r="N341" s="278"/>
      <c r="P341" s="279"/>
      <c r="Q341" s="27"/>
      <c r="R341" s="220"/>
      <c r="S341" s="27"/>
      <c r="T341" s="280"/>
      <c r="V341" s="220"/>
      <c r="AP341" s="27"/>
    </row>
    <row r="342" spans="1:42" x14ac:dyDescent="0.15">
      <c r="A342" s="269"/>
      <c r="C342" s="276"/>
      <c r="E342" s="28"/>
      <c r="F342" s="269"/>
      <c r="G342" s="269"/>
      <c r="H342" s="269"/>
      <c r="I342" s="269"/>
      <c r="K342" s="220"/>
      <c r="L342" s="277"/>
      <c r="N342" s="278"/>
      <c r="P342" s="279"/>
      <c r="Q342" s="27"/>
      <c r="R342" s="220"/>
      <c r="S342" s="27"/>
      <c r="T342" s="280"/>
      <c r="V342" s="220"/>
      <c r="AP342" s="27"/>
    </row>
    <row r="343" spans="1:42" x14ac:dyDescent="0.15">
      <c r="A343" s="269"/>
      <c r="C343" s="276"/>
      <c r="E343" s="28"/>
      <c r="F343" s="269"/>
      <c r="G343" s="269"/>
      <c r="H343" s="269"/>
      <c r="I343" s="269"/>
      <c r="K343" s="220"/>
      <c r="L343" s="277"/>
      <c r="N343" s="278"/>
      <c r="P343" s="279"/>
      <c r="Q343" s="27"/>
      <c r="R343" s="220"/>
      <c r="S343" s="27"/>
      <c r="T343" s="280"/>
      <c r="V343" s="220"/>
      <c r="AP343" s="27"/>
    </row>
    <row r="344" spans="1:42" x14ac:dyDescent="0.15">
      <c r="A344" s="269"/>
      <c r="C344" s="276"/>
      <c r="E344" s="28"/>
      <c r="F344" s="269"/>
      <c r="G344" s="269"/>
      <c r="H344" s="269"/>
      <c r="I344" s="269"/>
      <c r="K344" s="220"/>
      <c r="L344" s="277"/>
      <c r="N344" s="278"/>
      <c r="P344" s="279"/>
      <c r="Q344" s="27"/>
      <c r="R344" s="220"/>
      <c r="S344" s="27"/>
      <c r="T344" s="280"/>
      <c r="V344" s="220"/>
      <c r="AP344" s="27"/>
    </row>
    <row r="345" spans="1:42" x14ac:dyDescent="0.15">
      <c r="A345" s="269"/>
      <c r="C345" s="276"/>
      <c r="E345" s="28"/>
      <c r="F345" s="269"/>
      <c r="G345" s="269"/>
      <c r="H345" s="269"/>
      <c r="I345" s="269"/>
      <c r="K345" s="220"/>
      <c r="L345" s="277"/>
      <c r="N345" s="278"/>
      <c r="P345" s="279"/>
      <c r="Q345" s="27"/>
      <c r="R345" s="220"/>
      <c r="S345" s="27"/>
      <c r="T345" s="280"/>
      <c r="V345" s="220"/>
      <c r="AP345" s="27"/>
    </row>
    <row r="346" spans="1:42" x14ac:dyDescent="0.15">
      <c r="A346" s="269"/>
      <c r="C346" s="276"/>
      <c r="E346" s="28"/>
      <c r="F346" s="269"/>
      <c r="G346" s="269"/>
      <c r="H346" s="269"/>
      <c r="I346" s="269"/>
      <c r="K346" s="220"/>
      <c r="L346" s="277"/>
      <c r="N346" s="278"/>
      <c r="P346" s="279"/>
      <c r="Q346" s="27"/>
      <c r="R346" s="220"/>
      <c r="S346" s="27"/>
      <c r="T346" s="280"/>
      <c r="V346" s="220"/>
      <c r="AP346" s="27"/>
    </row>
    <row r="347" spans="1:42" x14ac:dyDescent="0.15">
      <c r="A347" s="269"/>
      <c r="C347" s="276"/>
      <c r="E347" s="28"/>
      <c r="F347" s="269"/>
      <c r="G347" s="269"/>
      <c r="H347" s="269"/>
      <c r="I347" s="269"/>
      <c r="K347" s="220"/>
      <c r="L347" s="277"/>
      <c r="N347" s="278"/>
      <c r="P347" s="279"/>
      <c r="Q347" s="27"/>
      <c r="R347" s="220"/>
      <c r="S347" s="27"/>
      <c r="T347" s="280"/>
      <c r="V347" s="220"/>
      <c r="AP347" s="27"/>
    </row>
    <row r="348" spans="1:42" x14ac:dyDescent="0.15">
      <c r="A348" s="269"/>
      <c r="C348" s="276"/>
      <c r="E348" s="28"/>
      <c r="F348" s="269"/>
      <c r="G348" s="269"/>
      <c r="H348" s="269"/>
      <c r="I348" s="269"/>
      <c r="K348" s="220"/>
      <c r="L348" s="277"/>
      <c r="N348" s="278"/>
      <c r="P348" s="279"/>
      <c r="Q348" s="27"/>
      <c r="R348" s="220"/>
      <c r="S348" s="27"/>
      <c r="T348" s="280"/>
      <c r="V348" s="220"/>
      <c r="AP348" s="27"/>
    </row>
    <row r="349" spans="1:42" x14ac:dyDescent="0.15">
      <c r="A349" s="269"/>
      <c r="C349" s="276"/>
      <c r="E349" s="28"/>
      <c r="F349" s="269"/>
      <c r="G349" s="269"/>
      <c r="H349" s="269"/>
      <c r="I349" s="269"/>
      <c r="K349" s="220"/>
      <c r="L349" s="277"/>
      <c r="N349" s="278"/>
      <c r="P349" s="279"/>
      <c r="Q349" s="27"/>
      <c r="R349" s="220"/>
      <c r="S349" s="27"/>
      <c r="T349" s="280"/>
      <c r="V349" s="220"/>
      <c r="AP349" s="27"/>
    </row>
    <row r="350" spans="1:42" x14ac:dyDescent="0.15">
      <c r="A350" s="269"/>
      <c r="C350" s="276"/>
      <c r="E350" s="28"/>
      <c r="F350" s="269"/>
      <c r="G350" s="269"/>
      <c r="H350" s="269"/>
      <c r="I350" s="269"/>
      <c r="K350" s="220"/>
      <c r="L350" s="277"/>
      <c r="N350" s="278"/>
      <c r="P350" s="279"/>
      <c r="Q350" s="27"/>
      <c r="R350" s="220"/>
      <c r="S350" s="27"/>
      <c r="T350" s="280"/>
      <c r="V350" s="220"/>
      <c r="AP350" s="27"/>
    </row>
    <row r="351" spans="1:42" x14ac:dyDescent="0.15">
      <c r="A351" s="269"/>
      <c r="C351" s="276"/>
      <c r="E351" s="28"/>
      <c r="F351" s="269"/>
      <c r="G351" s="269"/>
      <c r="H351" s="269"/>
      <c r="I351" s="269"/>
      <c r="K351" s="220"/>
      <c r="L351" s="277"/>
      <c r="N351" s="278"/>
      <c r="P351" s="279"/>
      <c r="Q351" s="27"/>
      <c r="R351" s="220"/>
      <c r="S351" s="27"/>
      <c r="T351" s="280"/>
      <c r="V351" s="220"/>
      <c r="AP351" s="27"/>
    </row>
    <row r="352" spans="1:42" x14ac:dyDescent="0.15">
      <c r="A352" s="269"/>
      <c r="C352" s="276"/>
      <c r="E352" s="28"/>
      <c r="F352" s="269"/>
      <c r="G352" s="269"/>
      <c r="H352" s="269"/>
      <c r="I352" s="269"/>
      <c r="K352" s="220"/>
      <c r="L352" s="277"/>
      <c r="N352" s="278"/>
      <c r="P352" s="279"/>
      <c r="Q352" s="27"/>
      <c r="R352" s="220"/>
      <c r="S352" s="27"/>
      <c r="T352" s="280"/>
      <c r="V352" s="220"/>
      <c r="AP352" s="27"/>
    </row>
    <row r="353" spans="1:42" x14ac:dyDescent="0.15">
      <c r="A353" s="269"/>
      <c r="C353" s="276"/>
      <c r="E353" s="28"/>
      <c r="F353" s="269"/>
      <c r="G353" s="269"/>
      <c r="H353" s="269"/>
      <c r="I353" s="269"/>
      <c r="K353" s="220"/>
      <c r="L353" s="277"/>
      <c r="N353" s="278"/>
      <c r="P353" s="279"/>
      <c r="Q353" s="27"/>
      <c r="R353" s="220"/>
      <c r="S353" s="27"/>
      <c r="T353" s="280"/>
      <c r="V353" s="220"/>
      <c r="AP353" s="27"/>
    </row>
    <row r="354" spans="1:42" x14ac:dyDescent="0.15">
      <c r="A354" s="269"/>
      <c r="C354" s="276"/>
      <c r="E354" s="28"/>
      <c r="F354" s="269"/>
      <c r="G354" s="269"/>
      <c r="H354" s="269"/>
      <c r="I354" s="269"/>
      <c r="K354" s="220"/>
      <c r="L354" s="277"/>
      <c r="N354" s="278"/>
      <c r="P354" s="279"/>
      <c r="Q354" s="27"/>
      <c r="R354" s="220"/>
      <c r="S354" s="27"/>
      <c r="T354" s="280"/>
      <c r="V354" s="220"/>
      <c r="AP354" s="27"/>
    </row>
    <row r="355" spans="1:42" x14ac:dyDescent="0.15">
      <c r="A355" s="269"/>
      <c r="C355" s="276"/>
      <c r="E355" s="28"/>
      <c r="F355" s="269"/>
      <c r="G355" s="269"/>
      <c r="H355" s="269"/>
      <c r="I355" s="269"/>
      <c r="K355" s="220"/>
      <c r="L355" s="277"/>
      <c r="N355" s="278"/>
      <c r="P355" s="279"/>
      <c r="Q355" s="27"/>
      <c r="R355" s="220"/>
      <c r="S355" s="27"/>
      <c r="T355" s="280"/>
      <c r="V355" s="220"/>
      <c r="AP355" s="27"/>
    </row>
    <row r="356" spans="1:42" x14ac:dyDescent="0.15">
      <c r="A356" s="282"/>
      <c r="C356" s="276"/>
      <c r="E356" s="28"/>
      <c r="F356" s="269"/>
      <c r="G356" s="269"/>
      <c r="H356" s="269"/>
      <c r="I356" s="269"/>
      <c r="K356" s="220"/>
      <c r="L356" s="277"/>
      <c r="N356" s="278"/>
      <c r="P356" s="279"/>
      <c r="Q356" s="27"/>
      <c r="R356" s="220"/>
      <c r="S356" s="27"/>
      <c r="T356" s="280"/>
      <c r="V356" s="220"/>
      <c r="AP356" s="27"/>
    </row>
    <row r="357" spans="1:42" x14ac:dyDescent="0.15">
      <c r="A357" s="269"/>
      <c r="C357" s="276"/>
      <c r="E357" s="28"/>
      <c r="F357" s="282"/>
      <c r="G357" s="282"/>
      <c r="H357" s="282"/>
      <c r="I357" s="282"/>
      <c r="K357" s="220"/>
      <c r="L357" s="277"/>
      <c r="N357" s="278"/>
      <c r="P357" s="279"/>
      <c r="Q357" s="27"/>
      <c r="R357" s="220"/>
      <c r="S357" s="27"/>
      <c r="T357" s="280"/>
      <c r="V357" s="220"/>
      <c r="AP357" s="27"/>
    </row>
    <row r="358" spans="1:42" x14ac:dyDescent="0.15">
      <c r="A358" s="269"/>
      <c r="C358" s="276"/>
      <c r="E358" s="28"/>
      <c r="F358" s="269"/>
      <c r="G358" s="269"/>
      <c r="H358" s="269"/>
      <c r="I358" s="269"/>
      <c r="K358" s="220"/>
      <c r="L358" s="277"/>
      <c r="N358" s="278"/>
      <c r="P358" s="279"/>
      <c r="Q358" s="27"/>
      <c r="R358" s="220"/>
      <c r="S358" s="27"/>
      <c r="T358" s="280"/>
      <c r="V358" s="220"/>
      <c r="AP358" s="27"/>
    </row>
    <row r="359" spans="1:42" x14ac:dyDescent="0.15">
      <c r="A359" s="269"/>
      <c r="C359" s="276"/>
      <c r="E359" s="28"/>
      <c r="F359" s="269"/>
      <c r="G359" s="269"/>
      <c r="H359" s="269"/>
      <c r="I359" s="269"/>
      <c r="K359" s="220"/>
      <c r="L359" s="277"/>
      <c r="N359" s="278"/>
      <c r="P359" s="279"/>
      <c r="Q359" s="27"/>
      <c r="R359" s="220"/>
      <c r="S359" s="27"/>
      <c r="T359" s="280"/>
      <c r="V359" s="220"/>
      <c r="AP359" s="27"/>
    </row>
    <row r="360" spans="1:42" x14ac:dyDescent="0.15">
      <c r="A360" s="269"/>
      <c r="C360" s="276"/>
      <c r="E360" s="28"/>
      <c r="F360" s="269"/>
      <c r="G360" s="269"/>
      <c r="H360" s="269"/>
      <c r="I360" s="269"/>
      <c r="K360" s="220"/>
      <c r="L360" s="277"/>
      <c r="N360" s="278"/>
      <c r="P360" s="279"/>
      <c r="Q360" s="27"/>
      <c r="R360" s="220"/>
      <c r="S360" s="27"/>
      <c r="T360" s="280"/>
      <c r="V360" s="220"/>
      <c r="AP360" s="27"/>
    </row>
    <row r="361" spans="1:42" x14ac:dyDescent="0.15">
      <c r="A361" s="269"/>
      <c r="C361" s="276"/>
      <c r="E361" s="28"/>
      <c r="F361" s="269"/>
      <c r="G361" s="269"/>
      <c r="H361" s="269"/>
      <c r="I361" s="269"/>
      <c r="K361" s="220"/>
      <c r="L361" s="277"/>
      <c r="N361" s="278"/>
      <c r="P361" s="279"/>
      <c r="Q361" s="27"/>
      <c r="R361" s="220"/>
      <c r="S361" s="27"/>
      <c r="T361" s="280"/>
      <c r="V361" s="220"/>
      <c r="AP361" s="27"/>
    </row>
    <row r="362" spans="1:42" x14ac:dyDescent="0.15">
      <c r="A362" s="269"/>
      <c r="C362" s="276"/>
      <c r="E362" s="28"/>
      <c r="F362" s="269"/>
      <c r="G362" s="269"/>
      <c r="H362" s="269"/>
      <c r="I362" s="269"/>
      <c r="K362" s="220"/>
      <c r="L362" s="277"/>
      <c r="N362" s="278"/>
      <c r="P362" s="279"/>
      <c r="Q362" s="27"/>
      <c r="R362" s="220"/>
      <c r="S362" s="27"/>
      <c r="T362" s="280"/>
      <c r="V362" s="220"/>
      <c r="AP362" s="27"/>
    </row>
    <row r="363" spans="1:42" x14ac:dyDescent="0.15">
      <c r="A363" s="269"/>
      <c r="C363" s="276"/>
      <c r="E363" s="28"/>
      <c r="F363" s="269"/>
      <c r="G363" s="269"/>
      <c r="H363" s="269"/>
      <c r="I363" s="269"/>
      <c r="K363" s="220"/>
      <c r="L363" s="277"/>
      <c r="N363" s="278"/>
      <c r="P363" s="279"/>
      <c r="Q363" s="27"/>
      <c r="R363" s="220"/>
      <c r="S363" s="27"/>
      <c r="T363" s="280"/>
      <c r="V363" s="220"/>
      <c r="AP363" s="27"/>
    </row>
    <row r="364" spans="1:42" x14ac:dyDescent="0.15">
      <c r="A364" s="269"/>
      <c r="C364" s="276"/>
      <c r="E364" s="28"/>
      <c r="F364" s="269"/>
      <c r="G364" s="269"/>
      <c r="H364" s="269"/>
      <c r="I364" s="269"/>
      <c r="K364" s="220"/>
      <c r="L364" s="277"/>
      <c r="N364" s="278"/>
      <c r="P364" s="279"/>
      <c r="Q364" s="27"/>
      <c r="R364" s="220"/>
      <c r="S364" s="27"/>
      <c r="T364" s="280"/>
      <c r="V364" s="220"/>
      <c r="AP364" s="27"/>
    </row>
    <row r="365" spans="1:42" x14ac:dyDescent="0.15">
      <c r="A365" s="269"/>
      <c r="C365" s="276"/>
      <c r="E365" s="28"/>
      <c r="F365" s="269"/>
      <c r="G365" s="269"/>
      <c r="H365" s="269"/>
      <c r="I365" s="269"/>
      <c r="K365" s="220"/>
      <c r="L365" s="277"/>
      <c r="N365" s="278"/>
      <c r="P365" s="279"/>
      <c r="Q365" s="27"/>
      <c r="R365" s="220"/>
      <c r="S365" s="27"/>
      <c r="T365" s="280"/>
      <c r="V365" s="220"/>
      <c r="AP365" s="27"/>
    </row>
    <row r="366" spans="1:42" x14ac:dyDescent="0.15">
      <c r="A366" s="269"/>
      <c r="C366" s="276"/>
      <c r="E366" s="28"/>
      <c r="F366" s="269"/>
      <c r="G366" s="269"/>
      <c r="H366" s="269"/>
      <c r="I366" s="269"/>
      <c r="K366" s="220"/>
      <c r="L366" s="277"/>
      <c r="N366" s="278"/>
      <c r="P366" s="279"/>
      <c r="Q366" s="27"/>
      <c r="R366" s="220"/>
      <c r="S366" s="27"/>
      <c r="T366" s="280"/>
      <c r="V366" s="220"/>
      <c r="AP366" s="27"/>
    </row>
    <row r="367" spans="1:42" x14ac:dyDescent="0.15">
      <c r="A367" s="269"/>
      <c r="C367" s="276"/>
      <c r="E367" s="28"/>
      <c r="F367" s="269"/>
      <c r="G367" s="269"/>
      <c r="H367" s="269"/>
      <c r="I367" s="269"/>
      <c r="K367" s="220"/>
      <c r="L367" s="277"/>
      <c r="N367" s="278"/>
      <c r="P367" s="279"/>
      <c r="Q367" s="27"/>
      <c r="R367" s="220"/>
      <c r="S367" s="27"/>
      <c r="T367" s="280"/>
      <c r="V367" s="220"/>
      <c r="AP367" s="27"/>
    </row>
    <row r="368" spans="1:42" x14ac:dyDescent="0.15">
      <c r="A368" s="269"/>
      <c r="C368" s="276"/>
      <c r="E368" s="28"/>
      <c r="F368" s="269"/>
      <c r="G368" s="269"/>
      <c r="H368" s="269"/>
      <c r="I368" s="269"/>
      <c r="K368" s="220"/>
      <c r="L368" s="277"/>
      <c r="N368" s="278"/>
      <c r="P368" s="279"/>
      <c r="Q368" s="27"/>
      <c r="R368" s="220"/>
      <c r="S368" s="27"/>
      <c r="T368" s="280"/>
      <c r="V368" s="220"/>
      <c r="AP368" s="27"/>
    </row>
    <row r="369" spans="1:42" x14ac:dyDescent="0.15">
      <c r="A369" s="269"/>
      <c r="C369" s="276"/>
      <c r="E369" s="28"/>
      <c r="F369" s="269"/>
      <c r="G369" s="269"/>
      <c r="H369" s="269"/>
      <c r="I369" s="269"/>
      <c r="K369" s="220"/>
      <c r="L369" s="277"/>
      <c r="N369" s="278"/>
      <c r="P369" s="279"/>
      <c r="Q369" s="27"/>
      <c r="R369" s="220"/>
      <c r="S369" s="27"/>
      <c r="T369" s="280"/>
      <c r="V369" s="220"/>
      <c r="AP369" s="27"/>
    </row>
    <row r="370" spans="1:42" x14ac:dyDescent="0.15">
      <c r="A370" s="269"/>
      <c r="C370" s="276"/>
      <c r="E370" s="28"/>
      <c r="F370" s="269"/>
      <c r="G370" s="269"/>
      <c r="H370" s="269"/>
      <c r="I370" s="269"/>
      <c r="K370" s="220"/>
      <c r="L370" s="277"/>
      <c r="N370" s="278"/>
      <c r="P370" s="279"/>
      <c r="Q370" s="27"/>
      <c r="R370" s="220"/>
      <c r="S370" s="27"/>
      <c r="T370" s="280"/>
      <c r="V370" s="220"/>
      <c r="AP370" s="27"/>
    </row>
    <row r="371" spans="1:42" x14ac:dyDescent="0.15">
      <c r="A371" s="269"/>
      <c r="C371" s="276"/>
      <c r="E371" s="28"/>
      <c r="F371" s="269"/>
      <c r="G371" s="269"/>
      <c r="H371" s="269"/>
      <c r="I371" s="269"/>
      <c r="K371" s="220"/>
      <c r="L371" s="277"/>
      <c r="N371" s="278"/>
      <c r="P371" s="279"/>
      <c r="Q371" s="27"/>
      <c r="R371" s="220"/>
      <c r="S371" s="27"/>
      <c r="T371" s="280"/>
      <c r="V371" s="220"/>
      <c r="AP371" s="27"/>
    </row>
    <row r="372" spans="1:42" x14ac:dyDescent="0.15">
      <c r="A372" s="269"/>
      <c r="C372" s="276"/>
      <c r="E372" s="28"/>
      <c r="F372" s="269"/>
      <c r="G372" s="269"/>
      <c r="H372" s="269"/>
      <c r="I372" s="269"/>
      <c r="K372" s="220"/>
      <c r="L372" s="277"/>
      <c r="N372" s="278"/>
      <c r="P372" s="279"/>
      <c r="Q372" s="27"/>
      <c r="R372" s="220"/>
      <c r="S372" s="27"/>
      <c r="T372" s="280"/>
      <c r="V372" s="220"/>
      <c r="AP372" s="27"/>
    </row>
    <row r="373" spans="1:42" x14ac:dyDescent="0.15">
      <c r="A373" s="282"/>
      <c r="C373" s="276"/>
      <c r="E373" s="28"/>
      <c r="F373" s="269"/>
      <c r="G373" s="269"/>
      <c r="H373" s="269"/>
      <c r="I373" s="269"/>
      <c r="K373" s="220"/>
      <c r="L373" s="277"/>
      <c r="N373" s="278"/>
      <c r="P373" s="279"/>
      <c r="Q373" s="27"/>
      <c r="R373" s="220"/>
      <c r="S373" s="27"/>
      <c r="T373" s="280"/>
      <c r="V373" s="220"/>
      <c r="AP373" s="27"/>
    </row>
    <row r="374" spans="1:42" x14ac:dyDescent="0.15">
      <c r="A374" s="269"/>
      <c r="C374" s="276"/>
      <c r="E374" s="28"/>
      <c r="F374" s="282"/>
      <c r="G374" s="282"/>
      <c r="H374" s="282"/>
      <c r="I374" s="282"/>
      <c r="K374" s="220"/>
      <c r="L374" s="277"/>
      <c r="N374" s="278"/>
      <c r="P374" s="279"/>
      <c r="Q374" s="27"/>
      <c r="R374" s="220"/>
      <c r="S374" s="27"/>
      <c r="T374" s="280"/>
      <c r="V374" s="220"/>
      <c r="AP374" s="27"/>
    </row>
    <row r="375" spans="1:42" x14ac:dyDescent="0.15">
      <c r="A375" s="269"/>
      <c r="C375" s="276"/>
      <c r="E375" s="28"/>
      <c r="F375" s="269"/>
      <c r="G375" s="269"/>
      <c r="H375" s="269"/>
      <c r="I375" s="269"/>
      <c r="K375" s="220"/>
      <c r="L375" s="277"/>
      <c r="N375" s="278"/>
      <c r="P375" s="279"/>
      <c r="Q375" s="27"/>
      <c r="R375" s="220"/>
      <c r="S375" s="27"/>
      <c r="T375" s="280"/>
      <c r="V375" s="220"/>
      <c r="AP375" s="27"/>
    </row>
    <row r="376" spans="1:42" x14ac:dyDescent="0.15">
      <c r="A376" s="283"/>
      <c r="C376" s="276"/>
      <c r="E376" s="28"/>
      <c r="F376" s="269"/>
      <c r="G376" s="269"/>
      <c r="H376" s="269"/>
      <c r="I376" s="269"/>
      <c r="K376" s="220"/>
      <c r="L376" s="277"/>
      <c r="N376" s="278"/>
      <c r="P376" s="279"/>
      <c r="Q376" s="27"/>
      <c r="R376" s="220"/>
      <c r="S376" s="27"/>
      <c r="T376" s="280"/>
      <c r="V376" s="220"/>
      <c r="AP376" s="27"/>
    </row>
    <row r="377" spans="1:42" x14ac:dyDescent="0.15">
      <c r="A377" s="283"/>
      <c r="C377" s="276"/>
      <c r="E377" s="28"/>
      <c r="F377" s="283"/>
      <c r="G377" s="283"/>
      <c r="H377" s="283"/>
      <c r="I377" s="283"/>
      <c r="K377" s="220"/>
      <c r="L377" s="277"/>
      <c r="N377" s="278"/>
      <c r="P377" s="279"/>
      <c r="Q377" s="27"/>
      <c r="R377" s="220"/>
      <c r="S377" s="27"/>
      <c r="T377" s="280"/>
      <c r="V377" s="220"/>
      <c r="AP377" s="27"/>
    </row>
    <row r="378" spans="1:42" x14ac:dyDescent="0.15">
      <c r="A378" s="283"/>
      <c r="C378" s="276"/>
      <c r="E378" s="28"/>
      <c r="F378" s="283"/>
      <c r="G378" s="283"/>
      <c r="H378" s="283"/>
      <c r="I378" s="283"/>
      <c r="K378" s="220"/>
      <c r="L378" s="277"/>
      <c r="N378" s="278"/>
      <c r="P378" s="279"/>
      <c r="Q378" s="27"/>
      <c r="R378" s="220"/>
      <c r="S378" s="27"/>
      <c r="T378" s="280"/>
      <c r="V378" s="220"/>
      <c r="AP378" s="27"/>
    </row>
    <row r="379" spans="1:42" x14ac:dyDescent="0.15">
      <c r="A379" s="283"/>
      <c r="C379" s="276"/>
      <c r="E379" s="28"/>
      <c r="F379" s="283"/>
      <c r="G379" s="283"/>
      <c r="H379" s="283"/>
      <c r="I379" s="283"/>
      <c r="K379" s="220"/>
      <c r="L379" s="277"/>
      <c r="N379" s="278"/>
      <c r="P379" s="279"/>
      <c r="Q379" s="27"/>
      <c r="R379" s="220"/>
      <c r="S379" s="27"/>
      <c r="T379" s="280"/>
      <c r="V379" s="220"/>
      <c r="AP379" s="27"/>
    </row>
    <row r="380" spans="1:42" x14ac:dyDescent="0.15">
      <c r="A380" s="283"/>
      <c r="C380" s="276"/>
      <c r="E380" s="28"/>
      <c r="F380" s="283"/>
      <c r="G380" s="283"/>
      <c r="H380" s="283"/>
      <c r="I380" s="283"/>
      <c r="K380" s="220"/>
      <c r="L380" s="277"/>
      <c r="N380" s="278"/>
      <c r="P380" s="279"/>
      <c r="Q380" s="27"/>
      <c r="R380" s="220"/>
      <c r="S380" s="27"/>
      <c r="T380" s="280"/>
      <c r="V380" s="220"/>
      <c r="AP380" s="27"/>
    </row>
    <row r="381" spans="1:42" x14ac:dyDescent="0.15">
      <c r="A381" s="269"/>
      <c r="C381" s="276"/>
      <c r="E381" s="28"/>
      <c r="F381" s="283"/>
      <c r="G381" s="283"/>
      <c r="H381" s="283"/>
      <c r="I381" s="283"/>
      <c r="K381" s="220"/>
      <c r="L381" s="277"/>
      <c r="N381" s="278"/>
      <c r="P381" s="279"/>
      <c r="Q381" s="27"/>
      <c r="R381" s="220"/>
      <c r="S381" s="27"/>
      <c r="T381" s="280"/>
      <c r="V381" s="220"/>
      <c r="AP381" s="27"/>
    </row>
    <row r="382" spans="1:42" x14ac:dyDescent="0.15">
      <c r="A382" s="282"/>
      <c r="C382" s="276"/>
      <c r="E382" s="28"/>
      <c r="F382" s="269"/>
      <c r="G382" s="269"/>
      <c r="H382" s="269"/>
      <c r="I382" s="269"/>
      <c r="K382" s="220"/>
      <c r="L382" s="277"/>
      <c r="N382" s="278"/>
      <c r="P382" s="279"/>
      <c r="Q382" s="27"/>
      <c r="R382" s="220"/>
      <c r="S382" s="27"/>
      <c r="T382" s="280"/>
      <c r="V382" s="220"/>
      <c r="AP382" s="27"/>
    </row>
    <row r="383" spans="1:42" x14ac:dyDescent="0.15">
      <c r="A383" s="269"/>
      <c r="C383" s="276"/>
      <c r="E383" s="28"/>
      <c r="F383" s="282"/>
      <c r="G383" s="282"/>
      <c r="H383" s="282"/>
      <c r="I383" s="282"/>
      <c r="K383" s="220"/>
      <c r="L383" s="277"/>
      <c r="N383" s="278"/>
      <c r="P383" s="279"/>
      <c r="Q383" s="27"/>
      <c r="R383" s="220"/>
      <c r="S383" s="27"/>
      <c r="T383" s="280"/>
      <c r="V383" s="220"/>
      <c r="AP383" s="27"/>
    </row>
    <row r="384" spans="1:42" x14ac:dyDescent="0.15">
      <c r="A384" s="269"/>
      <c r="C384" s="276"/>
      <c r="E384" s="28"/>
      <c r="F384" s="269"/>
      <c r="G384" s="269"/>
      <c r="H384" s="269"/>
      <c r="I384" s="269"/>
      <c r="K384" s="220"/>
      <c r="L384" s="277"/>
      <c r="N384" s="278"/>
      <c r="P384" s="279"/>
      <c r="Q384" s="27"/>
      <c r="R384" s="220"/>
      <c r="S384" s="27"/>
      <c r="T384" s="280"/>
      <c r="V384" s="220"/>
      <c r="AP384" s="27"/>
    </row>
    <row r="385" spans="1:42" x14ac:dyDescent="0.15">
      <c r="A385" s="269"/>
      <c r="C385" s="276"/>
      <c r="E385" s="28"/>
      <c r="F385" s="269"/>
      <c r="G385" s="269"/>
      <c r="H385" s="269"/>
      <c r="I385" s="269"/>
      <c r="K385" s="220"/>
      <c r="L385" s="277"/>
      <c r="N385" s="278"/>
      <c r="P385" s="279"/>
      <c r="Q385" s="27"/>
      <c r="R385" s="220"/>
      <c r="S385" s="27"/>
      <c r="T385" s="280"/>
      <c r="V385" s="220"/>
      <c r="AP385" s="27"/>
    </row>
    <row r="386" spans="1:42" x14ac:dyDescent="0.15">
      <c r="A386" s="269"/>
      <c r="C386" s="276"/>
      <c r="E386" s="28"/>
      <c r="F386" s="269"/>
      <c r="G386" s="269"/>
      <c r="H386" s="269"/>
      <c r="I386" s="269"/>
      <c r="K386" s="220"/>
      <c r="L386" s="277"/>
      <c r="N386" s="278"/>
      <c r="P386" s="279"/>
      <c r="Q386" s="27"/>
      <c r="R386" s="220"/>
      <c r="S386" s="27"/>
      <c r="T386" s="280"/>
      <c r="V386" s="220"/>
      <c r="AP386" s="27"/>
    </row>
    <row r="387" spans="1:42" x14ac:dyDescent="0.15">
      <c r="A387" s="269"/>
      <c r="C387" s="276"/>
      <c r="E387" s="28"/>
      <c r="F387" s="269"/>
      <c r="G387" s="269"/>
      <c r="H387" s="269"/>
      <c r="I387" s="269"/>
      <c r="K387" s="220"/>
      <c r="L387" s="277"/>
      <c r="N387" s="278"/>
      <c r="P387" s="279"/>
      <c r="Q387" s="27"/>
      <c r="R387" s="220"/>
      <c r="S387" s="27"/>
      <c r="T387" s="280"/>
      <c r="V387" s="220"/>
      <c r="AP387" s="27"/>
    </row>
    <row r="388" spans="1:42" x14ac:dyDescent="0.15">
      <c r="A388" s="269"/>
      <c r="C388" s="276"/>
      <c r="E388" s="28"/>
      <c r="F388" s="269"/>
      <c r="G388" s="269"/>
      <c r="H388" s="269"/>
      <c r="I388" s="269"/>
      <c r="K388" s="220"/>
      <c r="L388" s="277"/>
      <c r="N388" s="278"/>
      <c r="P388" s="279"/>
      <c r="Q388" s="27"/>
      <c r="R388" s="220"/>
      <c r="S388" s="27"/>
      <c r="T388" s="280"/>
      <c r="V388" s="220"/>
      <c r="AP388" s="27"/>
    </row>
    <row r="389" spans="1:42" x14ac:dyDescent="0.15">
      <c r="A389" s="269"/>
      <c r="C389" s="276"/>
      <c r="E389" s="28"/>
      <c r="F389" s="269"/>
      <c r="G389" s="269"/>
      <c r="H389" s="269"/>
      <c r="I389" s="269"/>
      <c r="K389" s="220"/>
      <c r="L389" s="277"/>
      <c r="N389" s="278"/>
      <c r="P389" s="279"/>
      <c r="Q389" s="27"/>
      <c r="R389" s="220"/>
      <c r="S389" s="27"/>
      <c r="T389" s="280"/>
      <c r="V389" s="220"/>
      <c r="AP389" s="27"/>
    </row>
    <row r="390" spans="1:42" x14ac:dyDescent="0.15">
      <c r="A390" s="269"/>
      <c r="C390" s="276"/>
      <c r="E390" s="28"/>
      <c r="F390" s="269"/>
      <c r="G390" s="269"/>
      <c r="H390" s="269"/>
      <c r="I390" s="269"/>
      <c r="K390" s="220"/>
      <c r="L390" s="277"/>
      <c r="N390" s="278"/>
      <c r="P390" s="279"/>
      <c r="Q390" s="27"/>
      <c r="R390" s="220"/>
      <c r="S390" s="27"/>
      <c r="T390" s="280"/>
      <c r="V390" s="220"/>
      <c r="AP390" s="27"/>
    </row>
    <row r="391" spans="1:42" x14ac:dyDescent="0.15">
      <c r="A391" s="269"/>
      <c r="C391" s="276"/>
      <c r="E391" s="28"/>
      <c r="F391" s="269"/>
      <c r="G391" s="269"/>
      <c r="H391" s="269"/>
      <c r="I391" s="269"/>
      <c r="K391" s="220"/>
      <c r="L391" s="277"/>
      <c r="N391" s="278"/>
      <c r="P391" s="279"/>
      <c r="Q391" s="27"/>
      <c r="R391" s="220"/>
      <c r="S391" s="27"/>
      <c r="T391" s="280"/>
      <c r="V391" s="220"/>
      <c r="AP391" s="27"/>
    </row>
    <row r="392" spans="1:42" x14ac:dyDescent="0.15">
      <c r="A392" s="269"/>
      <c r="C392" s="276"/>
      <c r="E392" s="28"/>
      <c r="F392" s="269"/>
      <c r="G392" s="269"/>
      <c r="H392" s="269"/>
      <c r="I392" s="269"/>
      <c r="K392" s="220"/>
      <c r="L392" s="277"/>
      <c r="N392" s="278"/>
      <c r="P392" s="279"/>
      <c r="Q392" s="27"/>
      <c r="R392" s="220"/>
      <c r="S392" s="27"/>
      <c r="T392" s="280"/>
      <c r="V392" s="220"/>
      <c r="AP392" s="27"/>
    </row>
    <row r="393" spans="1:42" x14ac:dyDescent="0.15">
      <c r="A393" s="269"/>
      <c r="C393" s="276"/>
      <c r="E393" s="28"/>
      <c r="F393" s="269"/>
      <c r="G393" s="269"/>
      <c r="H393" s="269"/>
      <c r="I393" s="269"/>
      <c r="K393" s="220"/>
      <c r="L393" s="277"/>
      <c r="N393" s="278"/>
      <c r="P393" s="279"/>
      <c r="Q393" s="27"/>
      <c r="R393" s="220"/>
      <c r="S393" s="27"/>
      <c r="T393" s="280"/>
      <c r="V393" s="220"/>
      <c r="AP393" s="27"/>
    </row>
    <row r="394" spans="1:42" x14ac:dyDescent="0.15">
      <c r="A394" s="269"/>
      <c r="C394" s="276"/>
      <c r="E394" s="28"/>
      <c r="F394" s="269"/>
      <c r="G394" s="269"/>
      <c r="H394" s="269"/>
      <c r="I394" s="269"/>
      <c r="K394" s="220"/>
      <c r="L394" s="277"/>
      <c r="N394" s="278"/>
      <c r="P394" s="279"/>
      <c r="Q394" s="27"/>
      <c r="R394" s="220"/>
      <c r="S394" s="27"/>
      <c r="T394" s="280"/>
      <c r="V394" s="220"/>
      <c r="AP394" s="27"/>
    </row>
    <row r="395" spans="1:42" x14ac:dyDescent="0.15">
      <c r="A395" s="269"/>
      <c r="C395" s="276"/>
      <c r="E395" s="28"/>
      <c r="F395" s="269"/>
      <c r="G395" s="269"/>
      <c r="H395" s="269"/>
      <c r="I395" s="269"/>
      <c r="K395" s="220"/>
      <c r="L395" s="277"/>
      <c r="N395" s="278"/>
      <c r="P395" s="279"/>
      <c r="Q395" s="27"/>
      <c r="R395" s="220"/>
      <c r="S395" s="27"/>
      <c r="T395" s="280"/>
      <c r="V395" s="220"/>
      <c r="AP395" s="27"/>
    </row>
    <row r="396" spans="1:42" x14ac:dyDescent="0.15">
      <c r="A396" s="269"/>
      <c r="C396" s="276"/>
      <c r="E396" s="28"/>
      <c r="F396" s="269"/>
      <c r="G396" s="269"/>
      <c r="H396" s="269"/>
      <c r="I396" s="269"/>
      <c r="K396" s="220"/>
      <c r="L396" s="277"/>
      <c r="N396" s="278"/>
      <c r="P396" s="279"/>
      <c r="Q396" s="27"/>
      <c r="R396" s="220"/>
      <c r="S396" s="27"/>
      <c r="T396" s="280"/>
      <c r="V396" s="220"/>
      <c r="AP396" s="27"/>
    </row>
    <row r="397" spans="1:42" x14ac:dyDescent="0.15">
      <c r="A397" s="269"/>
      <c r="C397" s="276"/>
      <c r="E397" s="28"/>
      <c r="F397" s="269"/>
      <c r="G397" s="269"/>
      <c r="H397" s="269"/>
      <c r="I397" s="269"/>
      <c r="K397" s="220"/>
      <c r="L397" s="277"/>
      <c r="N397" s="278"/>
      <c r="P397" s="279"/>
      <c r="Q397" s="27"/>
      <c r="R397" s="220"/>
      <c r="S397" s="27"/>
      <c r="T397" s="280"/>
      <c r="V397" s="220"/>
      <c r="AP397" s="27"/>
    </row>
    <row r="398" spans="1:42" x14ac:dyDescent="0.15">
      <c r="A398" s="282"/>
      <c r="C398" s="276"/>
      <c r="E398" s="28"/>
      <c r="F398" s="269"/>
      <c r="G398" s="269"/>
      <c r="H398" s="269"/>
      <c r="I398" s="269"/>
      <c r="K398" s="220"/>
      <c r="L398" s="277"/>
      <c r="N398" s="278"/>
      <c r="P398" s="279"/>
      <c r="Q398" s="27"/>
      <c r="R398" s="220"/>
      <c r="S398" s="27"/>
      <c r="T398" s="280"/>
      <c r="V398" s="220"/>
      <c r="AP398" s="27"/>
    </row>
    <row r="399" spans="1:42" x14ac:dyDescent="0.15">
      <c r="A399" s="269"/>
      <c r="C399" s="276"/>
      <c r="E399" s="28"/>
      <c r="F399" s="282"/>
      <c r="G399" s="282"/>
      <c r="H399" s="282"/>
      <c r="I399" s="282"/>
      <c r="K399" s="220"/>
      <c r="L399" s="277"/>
      <c r="N399" s="278"/>
      <c r="P399" s="279"/>
      <c r="Q399" s="27"/>
      <c r="R399" s="220"/>
      <c r="S399" s="27"/>
      <c r="T399" s="280"/>
      <c r="V399" s="220"/>
      <c r="AP399" s="27"/>
    </row>
    <row r="400" spans="1:42" x14ac:dyDescent="0.15">
      <c r="A400" s="269"/>
      <c r="C400" s="276"/>
      <c r="E400" s="28"/>
      <c r="F400" s="269"/>
      <c r="G400" s="269"/>
      <c r="H400" s="269"/>
      <c r="I400" s="269"/>
      <c r="K400" s="220"/>
      <c r="L400" s="277"/>
      <c r="N400" s="278"/>
      <c r="P400" s="279"/>
      <c r="Q400" s="27"/>
      <c r="R400" s="220"/>
      <c r="S400" s="27"/>
      <c r="T400" s="280"/>
      <c r="V400" s="220"/>
      <c r="AP400" s="27"/>
    </row>
    <row r="401" spans="1:42" x14ac:dyDescent="0.15">
      <c r="A401" s="269"/>
      <c r="C401" s="276"/>
      <c r="E401" s="28"/>
      <c r="F401" s="269"/>
      <c r="G401" s="269"/>
      <c r="H401" s="269"/>
      <c r="I401" s="269"/>
      <c r="K401" s="220"/>
      <c r="L401" s="277"/>
      <c r="N401" s="278"/>
      <c r="P401" s="279"/>
      <c r="Q401" s="27"/>
      <c r="R401" s="220"/>
      <c r="S401" s="27"/>
      <c r="T401" s="280"/>
      <c r="V401" s="220"/>
      <c r="AP401" s="27"/>
    </row>
    <row r="402" spans="1:42" x14ac:dyDescent="0.15">
      <c r="A402" s="269"/>
      <c r="C402" s="276"/>
      <c r="E402" s="28"/>
      <c r="F402" s="269"/>
      <c r="G402" s="269"/>
      <c r="H402" s="269"/>
      <c r="I402" s="269"/>
      <c r="K402" s="220"/>
      <c r="L402" s="277"/>
      <c r="N402" s="278"/>
      <c r="P402" s="279"/>
      <c r="Q402" s="27"/>
      <c r="R402" s="220"/>
      <c r="S402" s="27"/>
      <c r="T402" s="280"/>
      <c r="V402" s="220"/>
      <c r="AP402" s="27"/>
    </row>
    <row r="403" spans="1:42" x14ac:dyDescent="0.15">
      <c r="A403" s="269"/>
      <c r="C403" s="276"/>
      <c r="E403" s="28"/>
      <c r="F403" s="269"/>
      <c r="G403" s="269"/>
      <c r="H403" s="269"/>
      <c r="I403" s="269"/>
      <c r="K403" s="220"/>
      <c r="L403" s="277"/>
      <c r="N403" s="278"/>
      <c r="P403" s="279"/>
      <c r="Q403" s="27"/>
      <c r="R403" s="220"/>
      <c r="S403" s="27"/>
      <c r="T403" s="280"/>
      <c r="V403" s="220"/>
      <c r="AP403" s="27"/>
    </row>
    <row r="404" spans="1:42" x14ac:dyDescent="0.15">
      <c r="A404" s="269"/>
      <c r="C404" s="276"/>
      <c r="E404" s="28"/>
      <c r="F404" s="269"/>
      <c r="G404" s="269"/>
      <c r="H404" s="269"/>
      <c r="I404" s="269"/>
      <c r="K404" s="220"/>
      <c r="L404" s="277"/>
      <c r="N404" s="278"/>
      <c r="P404" s="279"/>
      <c r="Q404" s="27"/>
      <c r="R404" s="220"/>
      <c r="S404" s="27"/>
      <c r="T404" s="280"/>
      <c r="V404" s="220"/>
      <c r="AP404" s="27"/>
    </row>
    <row r="405" spans="1:42" x14ac:dyDescent="0.15">
      <c r="A405" s="269"/>
      <c r="C405" s="276"/>
      <c r="E405" s="28"/>
      <c r="F405" s="269"/>
      <c r="G405" s="269"/>
      <c r="H405" s="269"/>
      <c r="I405" s="269"/>
      <c r="K405" s="220"/>
      <c r="L405" s="277"/>
      <c r="N405" s="278"/>
      <c r="P405" s="279"/>
      <c r="Q405" s="27"/>
      <c r="R405" s="220"/>
      <c r="S405" s="27"/>
      <c r="T405" s="280"/>
      <c r="V405" s="220"/>
      <c r="AP405" s="27"/>
    </row>
    <row r="406" spans="1:42" x14ac:dyDescent="0.15">
      <c r="A406" s="269"/>
      <c r="C406" s="276"/>
      <c r="E406" s="28"/>
      <c r="F406" s="269"/>
      <c r="G406" s="269"/>
      <c r="H406" s="269"/>
      <c r="I406" s="269"/>
      <c r="K406" s="220"/>
      <c r="L406" s="277"/>
      <c r="N406" s="278"/>
      <c r="P406" s="279"/>
      <c r="Q406" s="27"/>
      <c r="R406" s="220"/>
      <c r="S406" s="27"/>
      <c r="T406" s="280"/>
      <c r="V406" s="220"/>
      <c r="AP406" s="27"/>
    </row>
    <row r="407" spans="1:42" x14ac:dyDescent="0.15">
      <c r="A407" s="269"/>
      <c r="C407" s="276"/>
      <c r="E407" s="28"/>
      <c r="F407" s="269"/>
      <c r="G407" s="269"/>
      <c r="H407" s="269"/>
      <c r="I407" s="269"/>
      <c r="K407" s="220"/>
      <c r="L407" s="277"/>
      <c r="N407" s="278"/>
      <c r="P407" s="279"/>
      <c r="Q407" s="27"/>
      <c r="R407" s="220"/>
      <c r="S407" s="27"/>
      <c r="T407" s="280"/>
      <c r="V407" s="220"/>
      <c r="AP407" s="27"/>
    </row>
    <row r="408" spans="1:42" x14ac:dyDescent="0.15">
      <c r="A408" s="269"/>
      <c r="C408" s="276"/>
      <c r="E408" s="28"/>
      <c r="F408" s="269"/>
      <c r="G408" s="269"/>
      <c r="H408" s="269"/>
      <c r="I408" s="269"/>
      <c r="K408" s="220"/>
      <c r="L408" s="277"/>
      <c r="N408" s="278"/>
      <c r="P408" s="279"/>
      <c r="Q408" s="27"/>
      <c r="R408" s="220"/>
      <c r="S408" s="27"/>
      <c r="T408" s="280"/>
      <c r="V408" s="220"/>
      <c r="AP408" s="27"/>
    </row>
    <row r="409" spans="1:42" x14ac:dyDescent="0.15">
      <c r="A409" s="269"/>
      <c r="C409" s="276"/>
      <c r="E409" s="28"/>
      <c r="F409" s="269"/>
      <c r="G409" s="269"/>
      <c r="H409" s="269"/>
      <c r="I409" s="269"/>
      <c r="K409" s="220"/>
      <c r="L409" s="277"/>
      <c r="N409" s="278"/>
      <c r="P409" s="279"/>
      <c r="Q409" s="27"/>
      <c r="R409" s="220"/>
      <c r="S409" s="27"/>
      <c r="T409" s="280"/>
      <c r="V409" s="220"/>
      <c r="AP409" s="27"/>
    </row>
    <row r="410" spans="1:42" x14ac:dyDescent="0.15">
      <c r="A410" s="269"/>
      <c r="C410" s="276"/>
      <c r="E410" s="28"/>
      <c r="F410" s="269"/>
      <c r="G410" s="269"/>
      <c r="H410" s="269"/>
      <c r="I410" s="269"/>
      <c r="K410" s="220"/>
      <c r="L410" s="277"/>
      <c r="N410" s="278"/>
      <c r="P410" s="279"/>
      <c r="Q410" s="27"/>
      <c r="R410" s="220"/>
      <c r="S410" s="27"/>
      <c r="T410" s="280"/>
      <c r="V410" s="220"/>
      <c r="AP410" s="27"/>
    </row>
    <row r="411" spans="1:42" x14ac:dyDescent="0.15">
      <c r="A411" s="269"/>
      <c r="C411" s="276"/>
      <c r="E411" s="28"/>
      <c r="F411" s="269"/>
      <c r="G411" s="269"/>
      <c r="H411" s="269"/>
      <c r="I411" s="269"/>
      <c r="K411" s="220"/>
      <c r="L411" s="277"/>
      <c r="N411" s="278"/>
      <c r="P411" s="279"/>
      <c r="Q411" s="27"/>
      <c r="R411" s="220"/>
      <c r="S411" s="27"/>
      <c r="T411" s="280"/>
      <c r="V411" s="220"/>
      <c r="AP411" s="27"/>
    </row>
    <row r="412" spans="1:42" x14ac:dyDescent="0.15">
      <c r="A412" s="269"/>
      <c r="C412" s="276"/>
      <c r="E412" s="28"/>
      <c r="F412" s="269"/>
      <c r="G412" s="269"/>
      <c r="H412" s="269"/>
      <c r="I412" s="269"/>
      <c r="K412" s="220"/>
      <c r="L412" s="277"/>
      <c r="N412" s="278"/>
      <c r="P412" s="279"/>
      <c r="Q412" s="27"/>
      <c r="R412" s="220"/>
      <c r="S412" s="27"/>
      <c r="T412" s="280"/>
      <c r="V412" s="220"/>
      <c r="AP412" s="27"/>
    </row>
    <row r="413" spans="1:42" x14ac:dyDescent="0.15">
      <c r="A413" s="269"/>
      <c r="C413" s="276"/>
      <c r="E413" s="28"/>
      <c r="F413" s="269"/>
      <c r="G413" s="269"/>
      <c r="H413" s="269"/>
      <c r="I413" s="269"/>
      <c r="K413" s="220"/>
      <c r="L413" s="277"/>
      <c r="N413" s="278"/>
      <c r="P413" s="279"/>
      <c r="Q413" s="27"/>
      <c r="R413" s="220"/>
      <c r="S413" s="27"/>
      <c r="T413" s="280"/>
      <c r="V413" s="220"/>
      <c r="AP413" s="27"/>
    </row>
    <row r="414" spans="1:42" x14ac:dyDescent="0.15">
      <c r="A414" s="282"/>
      <c r="C414" s="276"/>
      <c r="E414" s="28"/>
      <c r="F414" s="269"/>
      <c r="G414" s="269"/>
      <c r="H414" s="269"/>
      <c r="I414" s="269"/>
      <c r="K414" s="220"/>
      <c r="L414" s="277"/>
      <c r="N414" s="278"/>
      <c r="P414" s="279"/>
      <c r="Q414" s="27"/>
      <c r="R414" s="220"/>
      <c r="S414" s="27"/>
      <c r="T414" s="280"/>
      <c r="V414" s="220"/>
      <c r="AP414" s="27"/>
    </row>
    <row r="415" spans="1:42" x14ac:dyDescent="0.15">
      <c r="A415" s="269"/>
      <c r="C415" s="276"/>
      <c r="E415" s="28"/>
      <c r="F415" s="282"/>
      <c r="G415" s="282"/>
      <c r="H415" s="282"/>
      <c r="I415" s="282"/>
      <c r="K415" s="220"/>
      <c r="L415" s="277"/>
      <c r="N415" s="278"/>
      <c r="P415" s="279"/>
      <c r="Q415" s="27"/>
      <c r="R415" s="220"/>
      <c r="S415" s="27"/>
      <c r="T415" s="280"/>
      <c r="V415" s="220"/>
      <c r="AP415" s="27"/>
    </row>
    <row r="416" spans="1:42" x14ac:dyDescent="0.15">
      <c r="A416" s="269"/>
      <c r="C416" s="276"/>
      <c r="E416" s="28"/>
      <c r="F416" s="269"/>
      <c r="G416" s="269"/>
      <c r="H416" s="269"/>
      <c r="I416" s="269"/>
      <c r="K416" s="220"/>
      <c r="L416" s="277"/>
      <c r="N416" s="278"/>
      <c r="P416" s="279"/>
      <c r="Q416" s="27"/>
      <c r="R416" s="220"/>
      <c r="S416" s="27"/>
      <c r="T416" s="280"/>
      <c r="V416" s="220"/>
      <c r="AP416" s="27"/>
    </row>
    <row r="417" spans="1:42" x14ac:dyDescent="0.15">
      <c r="A417" s="269"/>
      <c r="C417" s="276"/>
      <c r="E417" s="28"/>
      <c r="F417" s="269"/>
      <c r="G417" s="269"/>
      <c r="H417" s="269"/>
      <c r="I417" s="269"/>
      <c r="K417" s="220"/>
      <c r="L417" s="277"/>
      <c r="N417" s="278"/>
      <c r="P417" s="279"/>
      <c r="Q417" s="27"/>
      <c r="R417" s="220"/>
      <c r="S417" s="27"/>
      <c r="T417" s="280"/>
      <c r="V417" s="220"/>
      <c r="AP417" s="27"/>
    </row>
    <row r="418" spans="1:42" x14ac:dyDescent="0.15">
      <c r="A418" s="269"/>
      <c r="C418" s="276"/>
      <c r="E418" s="28"/>
      <c r="F418" s="269"/>
      <c r="G418" s="269"/>
      <c r="H418" s="269"/>
      <c r="I418" s="269"/>
      <c r="K418" s="220"/>
      <c r="L418" s="277"/>
      <c r="N418" s="278"/>
      <c r="P418" s="279"/>
      <c r="Q418" s="27"/>
      <c r="R418" s="220"/>
      <c r="S418" s="27"/>
      <c r="T418" s="280"/>
      <c r="V418" s="220"/>
      <c r="AP418" s="27"/>
    </row>
    <row r="419" spans="1:42" x14ac:dyDescent="0.15">
      <c r="A419" s="269"/>
      <c r="C419" s="276"/>
      <c r="E419" s="28"/>
      <c r="F419" s="269"/>
      <c r="G419" s="269"/>
      <c r="H419" s="269"/>
      <c r="I419" s="269"/>
      <c r="K419" s="220"/>
      <c r="L419" s="277"/>
      <c r="N419" s="278"/>
      <c r="P419" s="279"/>
      <c r="Q419" s="27"/>
      <c r="R419" s="220"/>
      <c r="S419" s="27"/>
      <c r="T419" s="280"/>
      <c r="V419" s="220"/>
      <c r="AP419" s="27"/>
    </row>
    <row r="420" spans="1:42" x14ac:dyDescent="0.15">
      <c r="A420" s="269"/>
      <c r="C420" s="276"/>
      <c r="E420" s="28"/>
      <c r="F420" s="269"/>
      <c r="G420" s="269"/>
      <c r="H420" s="269"/>
      <c r="I420" s="269"/>
      <c r="K420" s="220"/>
      <c r="L420" s="277"/>
      <c r="N420" s="278"/>
      <c r="P420" s="279"/>
      <c r="Q420" s="27"/>
      <c r="R420" s="220"/>
      <c r="S420" s="27"/>
      <c r="T420" s="280"/>
      <c r="V420" s="220"/>
      <c r="AP420" s="27"/>
    </row>
    <row r="421" spans="1:42" x14ac:dyDescent="0.15">
      <c r="A421" s="269"/>
      <c r="C421" s="276"/>
      <c r="E421" s="28"/>
      <c r="F421" s="269"/>
      <c r="G421" s="269"/>
      <c r="H421" s="269"/>
      <c r="I421" s="269"/>
      <c r="K421" s="220"/>
      <c r="L421" s="277"/>
      <c r="N421" s="278"/>
      <c r="P421" s="279"/>
      <c r="Q421" s="27"/>
      <c r="R421" s="220"/>
      <c r="S421" s="27"/>
      <c r="T421" s="280"/>
      <c r="V421" s="220"/>
      <c r="AP421" s="27"/>
    </row>
    <row r="422" spans="1:42" x14ac:dyDescent="0.15">
      <c r="A422" s="282"/>
      <c r="C422" s="276"/>
      <c r="E422" s="28"/>
      <c r="F422" s="269"/>
      <c r="G422" s="269"/>
      <c r="H422" s="269"/>
      <c r="I422" s="269"/>
      <c r="K422" s="220"/>
      <c r="L422" s="277"/>
      <c r="N422" s="278"/>
      <c r="P422" s="279"/>
      <c r="Q422" s="27"/>
      <c r="R422" s="220"/>
      <c r="S422" s="27"/>
      <c r="T422" s="280"/>
      <c r="V422" s="220"/>
      <c r="AP422" s="27"/>
    </row>
    <row r="423" spans="1:42" x14ac:dyDescent="0.15">
      <c r="A423" s="269"/>
      <c r="C423" s="276"/>
      <c r="E423" s="28"/>
      <c r="F423" s="282"/>
      <c r="G423" s="282"/>
      <c r="H423" s="282"/>
      <c r="I423" s="282"/>
      <c r="K423" s="220"/>
      <c r="L423" s="277"/>
      <c r="N423" s="278"/>
      <c r="P423" s="279"/>
      <c r="Q423" s="27"/>
      <c r="R423" s="220"/>
      <c r="S423" s="27"/>
      <c r="T423" s="280"/>
      <c r="V423" s="220"/>
      <c r="AP423" s="27"/>
    </row>
    <row r="424" spans="1:42" x14ac:dyDescent="0.15">
      <c r="A424" s="282"/>
      <c r="C424" s="276"/>
      <c r="E424" s="28"/>
      <c r="F424" s="269"/>
      <c r="G424" s="269"/>
      <c r="H424" s="269"/>
      <c r="I424" s="269"/>
      <c r="K424" s="220"/>
      <c r="L424" s="277"/>
      <c r="N424" s="278"/>
      <c r="P424" s="279"/>
      <c r="Q424" s="27"/>
      <c r="R424" s="220"/>
      <c r="S424" s="27"/>
      <c r="T424" s="280"/>
      <c r="V424" s="220"/>
      <c r="AP424" s="27"/>
    </row>
    <row r="425" spans="1:42" x14ac:dyDescent="0.15">
      <c r="A425" s="269"/>
      <c r="C425" s="276"/>
      <c r="E425" s="28"/>
      <c r="F425" s="282"/>
      <c r="G425" s="282"/>
      <c r="H425" s="282"/>
      <c r="I425" s="282"/>
      <c r="K425" s="220"/>
      <c r="L425" s="277"/>
      <c r="N425" s="278"/>
      <c r="P425" s="279"/>
      <c r="Q425" s="27"/>
      <c r="R425" s="220"/>
      <c r="S425" s="27"/>
      <c r="T425" s="280"/>
      <c r="V425" s="220"/>
      <c r="AP425" s="27"/>
    </row>
    <row r="426" spans="1:42" x14ac:dyDescent="0.15">
      <c r="A426" s="269"/>
      <c r="C426" s="276"/>
      <c r="E426" s="28"/>
      <c r="F426" s="269"/>
      <c r="G426" s="269"/>
      <c r="H426" s="269"/>
      <c r="I426" s="269"/>
      <c r="K426" s="220"/>
      <c r="L426" s="277"/>
      <c r="N426" s="278"/>
      <c r="P426" s="279"/>
      <c r="Q426" s="27"/>
      <c r="R426" s="220"/>
      <c r="S426" s="27"/>
      <c r="T426" s="280"/>
      <c r="V426" s="220"/>
      <c r="AP426" s="27"/>
    </row>
    <row r="427" spans="1:42" x14ac:dyDescent="0.15">
      <c r="A427" s="269"/>
      <c r="C427" s="276"/>
      <c r="E427" s="28"/>
      <c r="F427" s="269"/>
      <c r="G427" s="269"/>
      <c r="H427" s="269"/>
      <c r="I427" s="269"/>
      <c r="K427" s="220"/>
      <c r="L427" s="277"/>
      <c r="N427" s="278"/>
      <c r="P427" s="279"/>
      <c r="Q427" s="27"/>
      <c r="R427" s="220"/>
      <c r="S427" s="27"/>
      <c r="T427" s="280"/>
      <c r="V427" s="220"/>
      <c r="AP427" s="27"/>
    </row>
    <row r="428" spans="1:42" x14ac:dyDescent="0.15">
      <c r="A428" s="269"/>
      <c r="C428" s="276"/>
      <c r="E428" s="28"/>
      <c r="F428" s="269"/>
      <c r="G428" s="269"/>
      <c r="H428" s="269"/>
      <c r="I428" s="269"/>
      <c r="K428" s="220"/>
      <c r="L428" s="277"/>
      <c r="N428" s="278"/>
      <c r="P428" s="279"/>
      <c r="Q428" s="27"/>
      <c r="R428" s="220"/>
      <c r="S428" s="27"/>
      <c r="T428" s="280"/>
      <c r="V428" s="220"/>
      <c r="AP428" s="27"/>
    </row>
    <row r="429" spans="1:42" x14ac:dyDescent="0.15">
      <c r="A429" s="269"/>
      <c r="C429" s="276"/>
      <c r="E429" s="28"/>
      <c r="F429" s="269"/>
      <c r="G429" s="269"/>
      <c r="H429" s="269"/>
      <c r="I429" s="269"/>
      <c r="K429" s="220"/>
      <c r="L429" s="277"/>
      <c r="N429" s="278"/>
      <c r="P429" s="279"/>
      <c r="Q429" s="27"/>
      <c r="R429" s="220"/>
      <c r="S429" s="27"/>
      <c r="T429" s="280"/>
      <c r="V429" s="220"/>
      <c r="AP429" s="27"/>
    </row>
    <row r="430" spans="1:42" x14ac:dyDescent="0.15">
      <c r="A430" s="269"/>
      <c r="C430" s="276"/>
      <c r="E430" s="28"/>
      <c r="F430" s="269"/>
      <c r="G430" s="269"/>
      <c r="H430" s="269"/>
      <c r="I430" s="269"/>
      <c r="K430" s="220"/>
      <c r="L430" s="277"/>
      <c r="N430" s="278"/>
      <c r="P430" s="279"/>
      <c r="Q430" s="27"/>
      <c r="R430" s="220"/>
      <c r="S430" s="27"/>
      <c r="T430" s="280"/>
      <c r="V430" s="220"/>
      <c r="AP430" s="27"/>
    </row>
    <row r="431" spans="1:42" x14ac:dyDescent="0.15">
      <c r="A431" s="269"/>
      <c r="C431" s="276"/>
      <c r="E431" s="28"/>
      <c r="F431" s="269"/>
      <c r="G431" s="269"/>
      <c r="H431" s="269"/>
      <c r="I431" s="269"/>
      <c r="K431" s="220"/>
      <c r="L431" s="277"/>
      <c r="N431" s="278"/>
      <c r="P431" s="279"/>
      <c r="Q431" s="27"/>
      <c r="R431" s="220"/>
      <c r="S431" s="27"/>
      <c r="T431" s="280"/>
      <c r="V431" s="220"/>
      <c r="AP431" s="27"/>
    </row>
    <row r="432" spans="1:42" x14ac:dyDescent="0.15">
      <c r="A432" s="269"/>
      <c r="C432" s="276"/>
      <c r="E432" s="28"/>
      <c r="F432" s="269"/>
      <c r="G432" s="269"/>
      <c r="H432" s="269"/>
      <c r="I432" s="269"/>
      <c r="K432" s="220"/>
      <c r="L432" s="277"/>
      <c r="N432" s="278"/>
      <c r="P432" s="279"/>
      <c r="Q432" s="27"/>
      <c r="R432" s="220"/>
      <c r="S432" s="27"/>
      <c r="T432" s="280"/>
      <c r="V432" s="220"/>
      <c r="AP432" s="27"/>
    </row>
    <row r="433" spans="1:42" x14ac:dyDescent="0.15">
      <c r="A433" s="269"/>
      <c r="C433" s="276"/>
      <c r="E433" s="28"/>
      <c r="F433" s="269"/>
      <c r="G433" s="269"/>
      <c r="H433" s="269"/>
      <c r="I433" s="269"/>
      <c r="K433" s="220"/>
      <c r="L433" s="277"/>
      <c r="N433" s="278"/>
      <c r="P433" s="279"/>
      <c r="Q433" s="27"/>
      <c r="R433" s="220"/>
      <c r="S433" s="27"/>
      <c r="T433" s="280"/>
      <c r="V433" s="220"/>
      <c r="AP433" s="27"/>
    </row>
    <row r="434" spans="1:42" x14ac:dyDescent="0.15">
      <c r="A434" s="269"/>
      <c r="C434" s="276"/>
      <c r="E434" s="28"/>
      <c r="F434" s="269"/>
      <c r="G434" s="269"/>
      <c r="H434" s="269"/>
      <c r="I434" s="269"/>
      <c r="K434" s="220"/>
      <c r="L434" s="277"/>
      <c r="N434" s="278"/>
      <c r="P434" s="279"/>
      <c r="Q434" s="27"/>
      <c r="R434" s="220"/>
      <c r="S434" s="27"/>
      <c r="T434" s="280"/>
      <c r="V434" s="220"/>
      <c r="AP434" s="27"/>
    </row>
    <row r="435" spans="1:42" x14ac:dyDescent="0.15">
      <c r="A435" s="269"/>
      <c r="C435" s="276"/>
      <c r="E435" s="28"/>
      <c r="F435" s="269"/>
      <c r="G435" s="269"/>
      <c r="H435" s="269"/>
      <c r="I435" s="269"/>
      <c r="K435" s="220"/>
      <c r="L435" s="277"/>
      <c r="N435" s="278"/>
      <c r="P435" s="279"/>
      <c r="Q435" s="27"/>
      <c r="R435" s="220"/>
      <c r="S435" s="27"/>
      <c r="T435" s="280"/>
      <c r="V435" s="220"/>
      <c r="AP435" s="27"/>
    </row>
    <row r="436" spans="1:42" x14ac:dyDescent="0.15">
      <c r="A436" s="269"/>
      <c r="C436" s="276"/>
      <c r="E436" s="28"/>
      <c r="F436" s="269"/>
      <c r="G436" s="269"/>
      <c r="H436" s="269"/>
      <c r="I436" s="269"/>
      <c r="K436" s="220"/>
      <c r="L436" s="277"/>
      <c r="N436" s="278"/>
      <c r="P436" s="279"/>
      <c r="Q436" s="27"/>
      <c r="R436" s="220"/>
      <c r="S436" s="27"/>
      <c r="T436" s="280"/>
      <c r="V436" s="220"/>
      <c r="AP436" s="27"/>
    </row>
    <row r="437" spans="1:42" x14ac:dyDescent="0.15">
      <c r="A437" s="269"/>
      <c r="C437" s="276"/>
      <c r="E437" s="28"/>
      <c r="F437" s="269"/>
      <c r="G437" s="269"/>
      <c r="H437" s="269"/>
      <c r="I437" s="269"/>
      <c r="K437" s="220"/>
      <c r="L437" s="277"/>
      <c r="N437" s="278"/>
      <c r="P437" s="279"/>
      <c r="Q437" s="27"/>
      <c r="R437" s="220"/>
      <c r="S437" s="27"/>
      <c r="T437" s="280"/>
      <c r="V437" s="220"/>
      <c r="AP437" s="27"/>
    </row>
    <row r="438" spans="1:42" x14ac:dyDescent="0.15">
      <c r="A438" s="269"/>
      <c r="C438" s="276"/>
      <c r="E438" s="28"/>
      <c r="F438" s="269"/>
      <c r="G438" s="269"/>
      <c r="H438" s="269"/>
      <c r="I438" s="269"/>
      <c r="K438" s="220"/>
      <c r="L438" s="277"/>
      <c r="N438" s="278"/>
      <c r="P438" s="279"/>
      <c r="Q438" s="27"/>
      <c r="R438" s="220"/>
      <c r="S438" s="27"/>
      <c r="T438" s="280"/>
      <c r="V438" s="220"/>
      <c r="AP438" s="27"/>
    </row>
    <row r="439" spans="1:42" x14ac:dyDescent="0.15">
      <c r="A439" s="269"/>
      <c r="C439" s="276"/>
      <c r="E439" s="28"/>
      <c r="F439" s="269"/>
      <c r="G439" s="269"/>
      <c r="H439" s="269"/>
      <c r="I439" s="269"/>
      <c r="K439" s="220"/>
      <c r="L439" s="277"/>
      <c r="N439" s="278"/>
      <c r="P439" s="279"/>
      <c r="Q439" s="27"/>
      <c r="R439" s="220"/>
      <c r="S439" s="27"/>
      <c r="T439" s="280"/>
      <c r="V439" s="220"/>
      <c r="AP439" s="27"/>
    </row>
    <row r="440" spans="1:42" x14ac:dyDescent="0.15">
      <c r="A440" s="282"/>
      <c r="C440" s="276"/>
      <c r="E440" s="28"/>
      <c r="F440" s="269"/>
      <c r="G440" s="269"/>
      <c r="H440" s="269"/>
      <c r="I440" s="269"/>
      <c r="K440" s="220"/>
      <c r="L440" s="277"/>
      <c r="N440" s="278"/>
      <c r="P440" s="279"/>
      <c r="Q440" s="27"/>
      <c r="R440" s="220"/>
      <c r="S440" s="27"/>
      <c r="T440" s="280"/>
      <c r="V440" s="220"/>
      <c r="AP440" s="27"/>
    </row>
    <row r="441" spans="1:42" x14ac:dyDescent="0.15">
      <c r="A441" s="269"/>
      <c r="C441" s="276"/>
      <c r="E441" s="28"/>
      <c r="F441" s="282"/>
      <c r="G441" s="282"/>
      <c r="H441" s="282"/>
      <c r="I441" s="282"/>
      <c r="K441" s="220"/>
      <c r="L441" s="277"/>
      <c r="N441" s="278"/>
      <c r="P441" s="279"/>
      <c r="Q441" s="27"/>
      <c r="R441" s="220"/>
      <c r="S441" s="27"/>
      <c r="T441" s="280"/>
      <c r="V441" s="220"/>
      <c r="AP441" s="27"/>
    </row>
    <row r="442" spans="1:42" x14ac:dyDescent="0.15">
      <c r="A442" s="282"/>
      <c r="C442" s="276"/>
      <c r="E442" s="28"/>
      <c r="F442" s="269"/>
      <c r="G442" s="269"/>
      <c r="H442" s="269"/>
      <c r="I442" s="269"/>
      <c r="K442" s="220"/>
      <c r="L442" s="277"/>
      <c r="N442" s="278"/>
      <c r="P442" s="279"/>
      <c r="Q442" s="27"/>
      <c r="R442" s="220"/>
      <c r="S442" s="27"/>
      <c r="T442" s="280"/>
      <c r="V442" s="220"/>
      <c r="AP442" s="27"/>
    </row>
    <row r="443" spans="1:42" x14ac:dyDescent="0.15">
      <c r="A443" s="282"/>
      <c r="C443" s="276"/>
      <c r="E443" s="28"/>
      <c r="F443" s="282"/>
      <c r="G443" s="282"/>
      <c r="H443" s="282"/>
      <c r="I443" s="282"/>
      <c r="K443" s="220"/>
      <c r="L443" s="277"/>
      <c r="N443" s="278"/>
      <c r="P443" s="279"/>
      <c r="Q443" s="27"/>
      <c r="R443" s="220"/>
      <c r="S443" s="27"/>
      <c r="T443" s="280"/>
      <c r="V443" s="220"/>
      <c r="AP443" s="27"/>
    </row>
    <row r="444" spans="1:42" x14ac:dyDescent="0.15">
      <c r="A444" s="269"/>
      <c r="C444" s="276"/>
      <c r="E444" s="28"/>
      <c r="F444" s="282"/>
      <c r="G444" s="282"/>
      <c r="H444" s="282"/>
      <c r="I444" s="282"/>
      <c r="K444" s="220"/>
      <c r="L444" s="277"/>
      <c r="N444" s="278"/>
      <c r="P444" s="279"/>
      <c r="Q444" s="27"/>
      <c r="R444" s="220"/>
      <c r="S444" s="27"/>
      <c r="T444" s="280"/>
      <c r="V444" s="220"/>
      <c r="AP444" s="27"/>
    </row>
    <row r="445" spans="1:42" x14ac:dyDescent="0.15">
      <c r="A445" s="269"/>
      <c r="C445" s="276"/>
      <c r="E445" s="28"/>
      <c r="F445" s="269"/>
      <c r="G445" s="269"/>
      <c r="H445" s="269"/>
      <c r="I445" s="269"/>
      <c r="K445" s="220"/>
      <c r="L445" s="277"/>
      <c r="N445" s="278"/>
      <c r="P445" s="279"/>
      <c r="Q445" s="27"/>
      <c r="R445" s="220"/>
      <c r="S445" s="27"/>
      <c r="T445" s="280"/>
      <c r="V445" s="220"/>
      <c r="AP445" s="27"/>
    </row>
    <row r="446" spans="1:42" x14ac:dyDescent="0.15">
      <c r="A446" s="269"/>
      <c r="C446" s="276"/>
      <c r="E446" s="28"/>
      <c r="F446" s="269"/>
      <c r="G446" s="269"/>
      <c r="H446" s="269"/>
      <c r="I446" s="269"/>
      <c r="K446" s="220"/>
      <c r="L446" s="277"/>
      <c r="N446" s="278"/>
      <c r="P446" s="279"/>
      <c r="Q446" s="27"/>
      <c r="R446" s="220"/>
      <c r="S446" s="27"/>
      <c r="T446" s="280"/>
      <c r="V446" s="220"/>
      <c r="AP446" s="27"/>
    </row>
    <row r="447" spans="1:42" x14ac:dyDescent="0.15">
      <c r="A447" s="269"/>
      <c r="C447" s="276"/>
      <c r="E447" s="28"/>
      <c r="F447" s="269"/>
      <c r="G447" s="269"/>
      <c r="H447" s="269"/>
      <c r="I447" s="269"/>
      <c r="K447" s="220"/>
      <c r="L447" s="277"/>
      <c r="N447" s="278"/>
      <c r="P447" s="279"/>
      <c r="Q447" s="27"/>
      <c r="R447" s="220"/>
      <c r="S447" s="27"/>
      <c r="T447" s="280"/>
      <c r="V447" s="220"/>
      <c r="AP447" s="27"/>
    </row>
    <row r="448" spans="1:42" x14ac:dyDescent="0.15">
      <c r="A448" s="269"/>
      <c r="C448" s="276"/>
      <c r="E448" s="28"/>
      <c r="F448" s="269"/>
      <c r="G448" s="269"/>
      <c r="H448" s="269"/>
      <c r="I448" s="269"/>
      <c r="K448" s="220"/>
      <c r="L448" s="277"/>
      <c r="N448" s="278"/>
      <c r="P448" s="279"/>
      <c r="Q448" s="27"/>
      <c r="R448" s="220"/>
      <c r="S448" s="27"/>
      <c r="T448" s="280"/>
      <c r="V448" s="220"/>
      <c r="AP448" s="27"/>
    </row>
    <row r="449" spans="1:42" x14ac:dyDescent="0.15">
      <c r="A449" s="269"/>
      <c r="C449" s="276"/>
      <c r="E449" s="28"/>
      <c r="F449" s="269"/>
      <c r="G449" s="269"/>
      <c r="H449" s="269"/>
      <c r="I449" s="269"/>
      <c r="K449" s="220"/>
      <c r="L449" s="277"/>
      <c r="N449" s="278"/>
      <c r="P449" s="279"/>
      <c r="Q449" s="27"/>
      <c r="R449" s="220"/>
      <c r="S449" s="27"/>
      <c r="T449" s="280"/>
      <c r="V449" s="220"/>
      <c r="AP449" s="27"/>
    </row>
    <row r="450" spans="1:42" x14ac:dyDescent="0.15">
      <c r="A450" s="269"/>
      <c r="C450" s="276"/>
      <c r="E450" s="28"/>
      <c r="F450" s="269"/>
      <c r="G450" s="269"/>
      <c r="H450" s="269"/>
      <c r="I450" s="269"/>
      <c r="K450" s="220"/>
      <c r="L450" s="277"/>
      <c r="N450" s="278"/>
      <c r="P450" s="279"/>
      <c r="Q450" s="27"/>
      <c r="R450" s="220"/>
      <c r="S450" s="27"/>
      <c r="T450" s="280"/>
      <c r="V450" s="220"/>
      <c r="AP450" s="27"/>
    </row>
    <row r="451" spans="1:42" x14ac:dyDescent="0.15">
      <c r="A451" s="269"/>
      <c r="C451" s="276"/>
      <c r="E451" s="28"/>
      <c r="F451" s="269"/>
      <c r="G451" s="269"/>
      <c r="H451" s="269"/>
      <c r="I451" s="269"/>
      <c r="K451" s="220"/>
      <c r="L451" s="277"/>
      <c r="N451" s="278"/>
      <c r="P451" s="279"/>
      <c r="Q451" s="27"/>
      <c r="R451" s="220"/>
      <c r="S451" s="27"/>
      <c r="T451" s="280"/>
      <c r="V451" s="220"/>
      <c r="AP451" s="27"/>
    </row>
    <row r="452" spans="1:42" x14ac:dyDescent="0.15">
      <c r="A452" s="269"/>
      <c r="C452" s="276"/>
      <c r="E452" s="28"/>
      <c r="F452" s="269"/>
      <c r="G452" s="269"/>
      <c r="H452" s="269"/>
      <c r="I452" s="269"/>
      <c r="K452" s="220"/>
      <c r="L452" s="277"/>
      <c r="N452" s="278"/>
      <c r="P452" s="279"/>
      <c r="Q452" s="27"/>
      <c r="R452" s="220"/>
      <c r="S452" s="27"/>
      <c r="T452" s="280"/>
      <c r="V452" s="220"/>
      <c r="AP452" s="27"/>
    </row>
    <row r="453" spans="1:42" x14ac:dyDescent="0.15">
      <c r="A453" s="269"/>
      <c r="C453" s="276"/>
      <c r="E453" s="28"/>
      <c r="F453" s="269"/>
      <c r="G453" s="269"/>
      <c r="H453" s="269"/>
      <c r="I453" s="269"/>
      <c r="K453" s="220"/>
      <c r="L453" s="277"/>
      <c r="N453" s="278"/>
      <c r="P453" s="279"/>
      <c r="Q453" s="27"/>
      <c r="R453" s="220"/>
      <c r="S453" s="27"/>
      <c r="T453" s="280"/>
      <c r="V453" s="220"/>
      <c r="AP453" s="27"/>
    </row>
    <row r="454" spans="1:42" x14ac:dyDescent="0.15">
      <c r="A454" s="269"/>
      <c r="C454" s="276"/>
      <c r="E454" s="28"/>
      <c r="F454" s="269"/>
      <c r="G454" s="269"/>
      <c r="H454" s="269"/>
      <c r="I454" s="269"/>
      <c r="K454" s="220"/>
      <c r="L454" s="277"/>
      <c r="N454" s="278"/>
      <c r="P454" s="279"/>
      <c r="Q454" s="27"/>
      <c r="R454" s="220"/>
      <c r="S454" s="27"/>
      <c r="T454" s="280"/>
      <c r="V454" s="220"/>
      <c r="AP454" s="27"/>
    </row>
    <row r="455" spans="1:42" x14ac:dyDescent="0.15">
      <c r="A455" s="269"/>
      <c r="C455" s="276"/>
      <c r="E455" s="28"/>
      <c r="F455" s="269"/>
      <c r="G455" s="269"/>
      <c r="H455" s="269"/>
      <c r="I455" s="269"/>
      <c r="K455" s="220"/>
      <c r="L455" s="277"/>
      <c r="N455" s="278"/>
      <c r="P455" s="279"/>
      <c r="Q455" s="27"/>
      <c r="R455" s="220"/>
      <c r="S455" s="27"/>
      <c r="T455" s="280"/>
      <c r="V455" s="220"/>
      <c r="AP455" s="27"/>
    </row>
    <row r="456" spans="1:42" x14ac:dyDescent="0.15">
      <c r="A456" s="269"/>
      <c r="C456" s="276"/>
      <c r="E456" s="28"/>
      <c r="F456" s="269"/>
      <c r="G456" s="269"/>
      <c r="H456" s="269"/>
      <c r="I456" s="269"/>
      <c r="K456" s="220"/>
      <c r="L456" s="277"/>
      <c r="N456" s="278"/>
      <c r="P456" s="279"/>
      <c r="Q456" s="27"/>
      <c r="R456" s="220"/>
      <c r="S456" s="27"/>
      <c r="T456" s="280"/>
      <c r="V456" s="220"/>
      <c r="AP456" s="27"/>
    </row>
    <row r="457" spans="1:42" x14ac:dyDescent="0.15">
      <c r="A457" s="269"/>
      <c r="C457" s="276"/>
      <c r="E457" s="28"/>
      <c r="F457" s="269"/>
      <c r="G457" s="269"/>
      <c r="H457" s="269"/>
      <c r="I457" s="269"/>
      <c r="K457" s="220"/>
      <c r="L457" s="277"/>
      <c r="N457" s="278"/>
      <c r="P457" s="279"/>
      <c r="Q457" s="27"/>
      <c r="R457" s="220"/>
      <c r="S457" s="27"/>
      <c r="T457" s="280"/>
      <c r="V457" s="220"/>
      <c r="AP457" s="27"/>
    </row>
    <row r="458" spans="1:42" x14ac:dyDescent="0.15">
      <c r="A458" s="282"/>
      <c r="C458" s="276"/>
      <c r="E458" s="28"/>
      <c r="F458" s="269"/>
      <c r="G458" s="269"/>
      <c r="H458" s="269"/>
      <c r="I458" s="269"/>
      <c r="K458" s="220"/>
      <c r="L458" s="277"/>
      <c r="N458" s="278"/>
      <c r="P458" s="279"/>
      <c r="Q458" s="27"/>
      <c r="R458" s="220"/>
      <c r="S458" s="27"/>
      <c r="T458" s="280"/>
      <c r="V458" s="220"/>
      <c r="AP458" s="27"/>
    </row>
    <row r="459" spans="1:42" x14ac:dyDescent="0.15">
      <c r="A459" s="269"/>
      <c r="C459" s="276"/>
      <c r="E459" s="28"/>
      <c r="F459" s="282"/>
      <c r="G459" s="282"/>
      <c r="H459" s="282"/>
      <c r="I459" s="282"/>
      <c r="K459" s="220"/>
      <c r="L459" s="277"/>
      <c r="N459" s="278"/>
      <c r="P459" s="279"/>
      <c r="Q459" s="27"/>
      <c r="R459" s="220"/>
      <c r="S459" s="27"/>
      <c r="T459" s="280"/>
      <c r="V459" s="220"/>
      <c r="AP459" s="27"/>
    </row>
    <row r="460" spans="1:42" x14ac:dyDescent="0.15">
      <c r="A460" s="269"/>
      <c r="C460" s="276"/>
      <c r="E460" s="28"/>
      <c r="F460" s="269"/>
      <c r="G460" s="269"/>
      <c r="H460" s="269"/>
      <c r="I460" s="269"/>
      <c r="K460" s="220"/>
      <c r="L460" s="277"/>
      <c r="N460" s="278"/>
      <c r="P460" s="279"/>
      <c r="Q460" s="27"/>
      <c r="R460" s="220"/>
      <c r="S460" s="27"/>
      <c r="T460" s="280"/>
      <c r="V460" s="220"/>
      <c r="AP460" s="27"/>
    </row>
    <row r="461" spans="1:42" x14ac:dyDescent="0.15">
      <c r="A461" s="269"/>
      <c r="C461" s="276"/>
      <c r="E461" s="28"/>
      <c r="F461" s="269"/>
      <c r="G461" s="269"/>
      <c r="H461" s="269"/>
      <c r="I461" s="269"/>
      <c r="K461" s="220"/>
      <c r="L461" s="277"/>
      <c r="N461" s="278"/>
      <c r="P461" s="279"/>
      <c r="Q461" s="27"/>
      <c r="R461" s="220"/>
      <c r="S461" s="27"/>
      <c r="T461" s="280"/>
      <c r="V461" s="220"/>
      <c r="AP461" s="27"/>
    </row>
    <row r="462" spans="1:42" x14ac:dyDescent="0.15">
      <c r="A462" s="269"/>
      <c r="C462" s="276"/>
      <c r="E462" s="28"/>
      <c r="F462" s="269"/>
      <c r="G462" s="269"/>
      <c r="H462" s="269"/>
      <c r="I462" s="269"/>
      <c r="K462" s="220"/>
      <c r="L462" s="277"/>
      <c r="N462" s="278"/>
      <c r="P462" s="279"/>
      <c r="Q462" s="27"/>
      <c r="R462" s="220"/>
      <c r="S462" s="27"/>
      <c r="T462" s="280"/>
      <c r="V462" s="220"/>
      <c r="AP462" s="27"/>
    </row>
    <row r="463" spans="1:42" x14ac:dyDescent="0.15">
      <c r="A463" s="269"/>
      <c r="C463" s="276"/>
      <c r="E463" s="28"/>
      <c r="F463" s="269"/>
      <c r="G463" s="269"/>
      <c r="H463" s="269"/>
      <c r="I463" s="269"/>
      <c r="K463" s="220"/>
      <c r="L463" s="277"/>
      <c r="N463" s="278"/>
      <c r="P463" s="279"/>
      <c r="Q463" s="27"/>
      <c r="R463" s="220"/>
      <c r="S463" s="27"/>
      <c r="T463" s="280"/>
      <c r="V463" s="220"/>
      <c r="AP463" s="27"/>
    </row>
    <row r="464" spans="1:42" x14ac:dyDescent="0.15">
      <c r="A464" s="269"/>
      <c r="C464" s="276"/>
      <c r="E464" s="28"/>
      <c r="F464" s="269"/>
      <c r="G464" s="269"/>
      <c r="H464" s="269"/>
      <c r="I464" s="269"/>
      <c r="K464" s="220"/>
      <c r="L464" s="277"/>
      <c r="N464" s="278"/>
      <c r="P464" s="279"/>
      <c r="Q464" s="27"/>
      <c r="R464" s="220"/>
      <c r="S464" s="27"/>
      <c r="T464" s="280"/>
      <c r="V464" s="220"/>
      <c r="AP464" s="27"/>
    </row>
    <row r="465" spans="1:42" x14ac:dyDescent="0.15">
      <c r="A465" s="269"/>
      <c r="C465" s="276"/>
      <c r="E465" s="28"/>
      <c r="F465" s="269"/>
      <c r="G465" s="269"/>
      <c r="H465" s="269"/>
      <c r="I465" s="269"/>
      <c r="K465" s="220"/>
      <c r="L465" s="277"/>
      <c r="N465" s="278"/>
      <c r="P465" s="279"/>
      <c r="Q465" s="27"/>
      <c r="R465" s="220"/>
      <c r="S465" s="27"/>
      <c r="T465" s="280"/>
      <c r="V465" s="220"/>
      <c r="AP465" s="27"/>
    </row>
    <row r="466" spans="1:42" x14ac:dyDescent="0.15">
      <c r="A466" s="269"/>
      <c r="C466" s="276"/>
      <c r="E466" s="28"/>
      <c r="F466" s="269"/>
      <c r="G466" s="269"/>
      <c r="H466" s="269"/>
      <c r="I466" s="269"/>
      <c r="K466" s="220"/>
      <c r="L466" s="277"/>
      <c r="N466" s="278"/>
      <c r="P466" s="279"/>
      <c r="Q466" s="27"/>
      <c r="R466" s="220"/>
      <c r="S466" s="27"/>
      <c r="T466" s="280"/>
      <c r="V466" s="220"/>
      <c r="AP466" s="27"/>
    </row>
    <row r="467" spans="1:42" x14ac:dyDescent="0.15">
      <c r="A467" s="269"/>
      <c r="C467" s="276"/>
      <c r="E467" s="28"/>
      <c r="F467" s="269"/>
      <c r="G467" s="269"/>
      <c r="H467" s="269"/>
      <c r="I467" s="269"/>
      <c r="K467" s="220"/>
      <c r="L467" s="277"/>
      <c r="N467" s="278"/>
      <c r="P467" s="279"/>
      <c r="Q467" s="27"/>
      <c r="R467" s="220"/>
      <c r="S467" s="27"/>
      <c r="T467" s="280"/>
      <c r="V467" s="220"/>
      <c r="AP467" s="27"/>
    </row>
    <row r="468" spans="1:42" x14ac:dyDescent="0.15">
      <c r="A468" s="269"/>
      <c r="C468" s="276"/>
      <c r="E468" s="28"/>
      <c r="F468" s="269"/>
      <c r="G468" s="269"/>
      <c r="H468" s="269"/>
      <c r="I468" s="269"/>
      <c r="K468" s="220"/>
      <c r="L468" s="277"/>
      <c r="N468" s="278"/>
      <c r="P468" s="279"/>
      <c r="Q468" s="27"/>
      <c r="R468" s="220"/>
      <c r="S468" s="27"/>
      <c r="T468" s="280"/>
      <c r="V468" s="220"/>
      <c r="AP468" s="27"/>
    </row>
    <row r="469" spans="1:42" x14ac:dyDescent="0.15">
      <c r="A469" s="269"/>
      <c r="C469" s="276"/>
      <c r="E469" s="28"/>
      <c r="F469" s="269"/>
      <c r="G469" s="269"/>
      <c r="H469" s="269"/>
      <c r="I469" s="269"/>
      <c r="K469" s="220"/>
      <c r="L469" s="277"/>
      <c r="N469" s="278"/>
      <c r="P469" s="279"/>
      <c r="Q469" s="27"/>
      <c r="R469" s="220"/>
      <c r="S469" s="27"/>
      <c r="T469" s="280"/>
      <c r="V469" s="220"/>
      <c r="AP469" s="27"/>
    </row>
    <row r="470" spans="1:42" x14ac:dyDescent="0.15">
      <c r="A470" s="269"/>
      <c r="C470" s="276"/>
      <c r="E470" s="28"/>
      <c r="F470" s="269"/>
      <c r="G470" s="269"/>
      <c r="H470" s="269"/>
      <c r="I470" s="269"/>
      <c r="K470" s="220"/>
      <c r="L470" s="277"/>
      <c r="N470" s="278"/>
      <c r="P470" s="279"/>
      <c r="Q470" s="27"/>
      <c r="R470" s="220"/>
      <c r="S470" s="27"/>
      <c r="T470" s="280"/>
      <c r="V470" s="220"/>
      <c r="AP470" s="27"/>
    </row>
    <row r="471" spans="1:42" x14ac:dyDescent="0.15">
      <c r="A471" s="269"/>
      <c r="C471" s="276"/>
      <c r="E471" s="28"/>
      <c r="F471" s="269"/>
      <c r="G471" s="269"/>
      <c r="H471" s="269"/>
      <c r="I471" s="269"/>
      <c r="K471" s="220"/>
      <c r="L471" s="277"/>
      <c r="N471" s="278"/>
      <c r="P471" s="279"/>
      <c r="Q471" s="27"/>
      <c r="R471" s="220"/>
      <c r="S471" s="27"/>
      <c r="T471" s="280"/>
      <c r="V471" s="220"/>
      <c r="AP471" s="27"/>
    </row>
    <row r="472" spans="1:42" x14ac:dyDescent="0.15">
      <c r="A472" s="269"/>
      <c r="C472" s="276"/>
      <c r="E472" s="28"/>
      <c r="F472" s="269"/>
      <c r="G472" s="269"/>
      <c r="H472" s="269"/>
      <c r="I472" s="269"/>
      <c r="K472" s="220"/>
      <c r="L472" s="277"/>
      <c r="N472" s="278"/>
      <c r="P472" s="279"/>
      <c r="Q472" s="27"/>
      <c r="R472" s="220"/>
      <c r="S472" s="27"/>
      <c r="T472" s="280"/>
      <c r="V472" s="220"/>
      <c r="AP472" s="27"/>
    </row>
    <row r="473" spans="1:42" x14ac:dyDescent="0.15">
      <c r="A473" s="269"/>
      <c r="C473" s="276"/>
      <c r="E473" s="28"/>
      <c r="F473" s="269"/>
      <c r="G473" s="269"/>
      <c r="H473" s="269"/>
      <c r="I473" s="269"/>
      <c r="K473" s="220"/>
      <c r="L473" s="277"/>
      <c r="N473" s="278"/>
      <c r="P473" s="279"/>
      <c r="Q473" s="27"/>
      <c r="R473" s="220"/>
      <c r="S473" s="27"/>
      <c r="T473" s="280"/>
      <c r="V473" s="220"/>
      <c r="AP473" s="27"/>
    </row>
    <row r="474" spans="1:42" x14ac:dyDescent="0.15">
      <c r="A474" s="269"/>
      <c r="C474" s="276"/>
      <c r="E474" s="28"/>
      <c r="F474" s="269"/>
      <c r="G474" s="269"/>
      <c r="H474" s="269"/>
      <c r="I474" s="269"/>
      <c r="K474" s="220"/>
      <c r="L474" s="277"/>
      <c r="N474" s="278"/>
      <c r="P474" s="279"/>
      <c r="Q474" s="27"/>
      <c r="R474" s="220"/>
      <c r="S474" s="27"/>
      <c r="T474" s="280"/>
      <c r="V474" s="220"/>
      <c r="AP474" s="27"/>
    </row>
    <row r="475" spans="1:42" x14ac:dyDescent="0.15">
      <c r="A475" s="282"/>
      <c r="C475" s="276"/>
      <c r="E475" s="28"/>
      <c r="F475" s="269"/>
      <c r="G475" s="269"/>
      <c r="H475" s="269"/>
      <c r="I475" s="269"/>
      <c r="K475" s="220"/>
      <c r="L475" s="277"/>
      <c r="N475" s="278"/>
      <c r="P475" s="279"/>
      <c r="Q475" s="27"/>
      <c r="R475" s="220"/>
      <c r="S475" s="27"/>
      <c r="T475" s="280"/>
      <c r="V475" s="220"/>
      <c r="AP475" s="27"/>
    </row>
    <row r="476" spans="1:42" x14ac:dyDescent="0.15">
      <c r="A476" s="269"/>
      <c r="C476" s="276"/>
      <c r="E476" s="28"/>
      <c r="F476" s="282"/>
      <c r="G476" s="282"/>
      <c r="H476" s="282"/>
      <c r="I476" s="282"/>
      <c r="K476" s="220"/>
      <c r="L476" s="277"/>
      <c r="N476" s="278"/>
      <c r="P476" s="279"/>
      <c r="Q476" s="27"/>
      <c r="R476" s="220"/>
      <c r="S476" s="27"/>
      <c r="T476" s="280"/>
      <c r="V476" s="220"/>
      <c r="AP476" s="27"/>
    </row>
    <row r="477" spans="1:42" x14ac:dyDescent="0.15">
      <c r="A477" s="269"/>
      <c r="C477" s="276"/>
      <c r="E477" s="28"/>
      <c r="F477" s="269"/>
      <c r="G477" s="269"/>
      <c r="H477" s="269"/>
      <c r="I477" s="269"/>
      <c r="K477" s="220"/>
      <c r="L477" s="277"/>
      <c r="N477" s="278"/>
      <c r="P477" s="279"/>
      <c r="Q477" s="27"/>
      <c r="R477" s="220"/>
      <c r="S477" s="27"/>
      <c r="T477" s="280"/>
      <c r="V477" s="220"/>
      <c r="AP477" s="27"/>
    </row>
    <row r="478" spans="1:42" x14ac:dyDescent="0.15">
      <c r="A478" s="269"/>
      <c r="C478" s="276"/>
      <c r="E478" s="28"/>
      <c r="F478" s="269"/>
      <c r="G478" s="269"/>
      <c r="H478" s="269"/>
      <c r="I478" s="269"/>
      <c r="K478" s="220"/>
      <c r="L478" s="277"/>
      <c r="N478" s="278"/>
      <c r="P478" s="279"/>
      <c r="Q478" s="27"/>
      <c r="R478" s="220"/>
      <c r="S478" s="27"/>
      <c r="T478" s="280"/>
      <c r="V478" s="220"/>
      <c r="AP478" s="27"/>
    </row>
    <row r="479" spans="1:42" x14ac:dyDescent="0.15">
      <c r="A479" s="269"/>
      <c r="C479" s="276"/>
      <c r="E479" s="28"/>
      <c r="F479" s="269"/>
      <c r="G479" s="269"/>
      <c r="H479" s="269"/>
      <c r="I479" s="269"/>
      <c r="K479" s="220"/>
      <c r="L479" s="277"/>
      <c r="N479" s="278"/>
      <c r="P479" s="279"/>
      <c r="Q479" s="27"/>
      <c r="R479" s="220"/>
      <c r="S479" s="27"/>
      <c r="T479" s="280"/>
      <c r="V479" s="220"/>
      <c r="AP479" s="27"/>
    </row>
    <row r="480" spans="1:42" x14ac:dyDescent="0.15">
      <c r="A480" s="269"/>
      <c r="C480" s="276"/>
      <c r="E480" s="28"/>
      <c r="F480" s="269"/>
      <c r="G480" s="269"/>
      <c r="H480" s="269"/>
      <c r="I480" s="269"/>
      <c r="K480" s="220"/>
      <c r="L480" s="277"/>
      <c r="N480" s="278"/>
      <c r="P480" s="279"/>
      <c r="Q480" s="27"/>
      <c r="R480" s="220"/>
      <c r="S480" s="27"/>
      <c r="T480" s="280"/>
      <c r="V480" s="220"/>
      <c r="AP480" s="27"/>
    </row>
    <row r="481" spans="1:42" x14ac:dyDescent="0.15">
      <c r="A481" s="269"/>
      <c r="C481" s="276"/>
      <c r="E481" s="28"/>
      <c r="F481" s="269"/>
      <c r="G481" s="269"/>
      <c r="H481" s="269"/>
      <c r="I481" s="269"/>
      <c r="K481" s="220"/>
      <c r="L481" s="277"/>
      <c r="N481" s="278"/>
      <c r="P481" s="279"/>
      <c r="Q481" s="27"/>
      <c r="R481" s="220"/>
      <c r="S481" s="27"/>
      <c r="T481" s="280"/>
      <c r="V481" s="220"/>
      <c r="AP481" s="27"/>
    </row>
    <row r="482" spans="1:42" x14ac:dyDescent="0.15">
      <c r="A482" s="269"/>
      <c r="C482" s="276"/>
      <c r="E482" s="28"/>
      <c r="F482" s="269"/>
      <c r="G482" s="269"/>
      <c r="H482" s="269"/>
      <c r="I482" s="269"/>
      <c r="K482" s="220"/>
      <c r="L482" s="277"/>
      <c r="N482" s="278"/>
      <c r="P482" s="279"/>
      <c r="Q482" s="27"/>
      <c r="R482" s="220"/>
      <c r="S482" s="27"/>
      <c r="T482" s="280"/>
      <c r="V482" s="220"/>
      <c r="AP482" s="27"/>
    </row>
    <row r="483" spans="1:42" x14ac:dyDescent="0.15">
      <c r="A483" s="269"/>
      <c r="C483" s="276"/>
      <c r="E483" s="28"/>
      <c r="F483" s="269"/>
      <c r="G483" s="269"/>
      <c r="H483" s="269"/>
      <c r="I483" s="269"/>
      <c r="K483" s="220"/>
      <c r="L483" s="277"/>
      <c r="N483" s="278"/>
      <c r="P483" s="279"/>
      <c r="Q483" s="27"/>
      <c r="R483" s="220"/>
      <c r="S483" s="27"/>
      <c r="T483" s="280"/>
      <c r="V483" s="220"/>
      <c r="AP483" s="27"/>
    </row>
    <row r="484" spans="1:42" x14ac:dyDescent="0.15">
      <c r="A484" s="269"/>
      <c r="C484" s="276"/>
      <c r="E484" s="28"/>
      <c r="F484" s="269"/>
      <c r="G484" s="269"/>
      <c r="H484" s="269"/>
      <c r="I484" s="269"/>
      <c r="K484" s="220"/>
      <c r="L484" s="277"/>
      <c r="N484" s="278"/>
      <c r="P484" s="279"/>
      <c r="Q484" s="27"/>
      <c r="R484" s="220"/>
      <c r="S484" s="27"/>
      <c r="T484" s="280"/>
      <c r="V484" s="220"/>
      <c r="AP484" s="27"/>
    </row>
    <row r="485" spans="1:42" x14ac:dyDescent="0.15">
      <c r="A485" s="269"/>
      <c r="C485" s="276"/>
      <c r="E485" s="28"/>
      <c r="F485" s="269"/>
      <c r="G485" s="269"/>
      <c r="H485" s="269"/>
      <c r="I485" s="269"/>
      <c r="K485" s="220"/>
      <c r="L485" s="277"/>
      <c r="N485" s="278"/>
      <c r="P485" s="279"/>
      <c r="Q485" s="27"/>
      <c r="R485" s="220"/>
      <c r="S485" s="27"/>
      <c r="T485" s="280"/>
      <c r="V485" s="220"/>
      <c r="AP485" s="27"/>
    </row>
    <row r="486" spans="1:42" x14ac:dyDescent="0.15">
      <c r="A486" s="269"/>
      <c r="C486" s="276"/>
      <c r="E486" s="28"/>
      <c r="F486" s="269"/>
      <c r="G486" s="269"/>
      <c r="H486" s="269"/>
      <c r="I486" s="269"/>
      <c r="K486" s="220"/>
      <c r="L486" s="277"/>
      <c r="N486" s="278"/>
      <c r="P486" s="279"/>
      <c r="Q486" s="27"/>
      <c r="R486" s="220"/>
      <c r="S486" s="27"/>
      <c r="T486" s="280"/>
      <c r="V486" s="220"/>
      <c r="AP486" s="27"/>
    </row>
    <row r="487" spans="1:42" x14ac:dyDescent="0.15">
      <c r="A487" s="269"/>
      <c r="C487" s="276"/>
      <c r="E487" s="28"/>
      <c r="F487" s="269"/>
      <c r="G487" s="269"/>
      <c r="H487" s="269"/>
      <c r="I487" s="269"/>
      <c r="K487" s="220"/>
      <c r="L487" s="277"/>
      <c r="N487" s="278"/>
      <c r="P487" s="279"/>
      <c r="Q487" s="27"/>
      <c r="R487" s="220"/>
      <c r="S487" s="27"/>
      <c r="T487" s="280"/>
      <c r="V487" s="220"/>
      <c r="AP487" s="27"/>
    </row>
    <row r="488" spans="1:42" x14ac:dyDescent="0.15">
      <c r="A488" s="269"/>
      <c r="C488" s="276"/>
      <c r="E488" s="28"/>
      <c r="F488" s="269"/>
      <c r="G488" s="269"/>
      <c r="H488" s="269"/>
      <c r="I488" s="269"/>
      <c r="K488" s="220"/>
      <c r="L488" s="277"/>
      <c r="N488" s="278"/>
      <c r="P488" s="279"/>
      <c r="Q488" s="27"/>
      <c r="R488" s="220"/>
      <c r="S488" s="27"/>
      <c r="T488" s="280"/>
      <c r="V488" s="220"/>
      <c r="AP488" s="27"/>
    </row>
    <row r="489" spans="1:42" x14ac:dyDescent="0.15">
      <c r="A489" s="269"/>
      <c r="C489" s="276"/>
      <c r="E489" s="28"/>
      <c r="F489" s="269"/>
      <c r="G489" s="269"/>
      <c r="H489" s="269"/>
      <c r="I489" s="269"/>
      <c r="K489" s="220"/>
      <c r="L489" s="277"/>
      <c r="N489" s="278"/>
      <c r="P489" s="279"/>
      <c r="Q489" s="27"/>
      <c r="R489" s="220"/>
      <c r="S489" s="27"/>
      <c r="T489" s="280"/>
      <c r="V489" s="220"/>
      <c r="AP489" s="27"/>
    </row>
    <row r="490" spans="1:42" x14ac:dyDescent="0.15">
      <c r="A490" s="269"/>
      <c r="C490" s="276"/>
      <c r="E490" s="28"/>
      <c r="F490" s="269"/>
      <c r="G490" s="269"/>
      <c r="H490" s="269"/>
      <c r="I490" s="269"/>
      <c r="K490" s="220"/>
      <c r="L490" s="277"/>
      <c r="N490" s="278"/>
      <c r="P490" s="279"/>
      <c r="Q490" s="27"/>
      <c r="R490" s="220"/>
      <c r="S490" s="27"/>
      <c r="T490" s="280"/>
      <c r="V490" s="220"/>
      <c r="AP490" s="27"/>
    </row>
    <row r="491" spans="1:42" x14ac:dyDescent="0.15">
      <c r="A491" s="282"/>
      <c r="C491" s="276"/>
      <c r="E491" s="28"/>
      <c r="F491" s="269"/>
      <c r="G491" s="269"/>
      <c r="H491" s="269"/>
      <c r="I491" s="269"/>
      <c r="K491" s="220"/>
      <c r="L491" s="277"/>
      <c r="N491" s="278"/>
      <c r="P491" s="279"/>
      <c r="Q491" s="27"/>
      <c r="R491" s="220"/>
      <c r="S491" s="27"/>
      <c r="T491" s="280"/>
      <c r="V491" s="220"/>
      <c r="AP491" s="27"/>
    </row>
    <row r="492" spans="1:42" x14ac:dyDescent="0.15">
      <c r="A492" s="269"/>
      <c r="C492" s="276"/>
      <c r="E492" s="28"/>
      <c r="F492" s="282"/>
      <c r="G492" s="282"/>
      <c r="H492" s="282"/>
      <c r="I492" s="282"/>
      <c r="K492" s="220"/>
      <c r="L492" s="277"/>
      <c r="N492" s="278"/>
      <c r="P492" s="279"/>
      <c r="Q492" s="27"/>
      <c r="R492" s="220"/>
      <c r="S492" s="27"/>
      <c r="T492" s="280"/>
      <c r="V492" s="220"/>
      <c r="AP492" s="27"/>
    </row>
    <row r="493" spans="1:42" x14ac:dyDescent="0.15">
      <c r="A493" s="269"/>
      <c r="C493" s="276"/>
      <c r="E493" s="28"/>
      <c r="F493" s="269"/>
      <c r="G493" s="269"/>
      <c r="H493" s="269"/>
      <c r="I493" s="269"/>
      <c r="K493" s="220"/>
      <c r="L493" s="277"/>
      <c r="N493" s="278"/>
      <c r="P493" s="279"/>
      <c r="Q493" s="27"/>
      <c r="R493" s="220"/>
      <c r="S493" s="27"/>
      <c r="T493" s="280"/>
      <c r="V493" s="220"/>
      <c r="AP493" s="27"/>
    </row>
    <row r="494" spans="1:42" x14ac:dyDescent="0.15">
      <c r="A494" s="269"/>
      <c r="C494" s="276"/>
      <c r="E494" s="28"/>
      <c r="F494" s="269"/>
      <c r="G494" s="269"/>
      <c r="H494" s="269"/>
      <c r="I494" s="269"/>
      <c r="K494" s="220"/>
      <c r="L494" s="277"/>
      <c r="N494" s="278"/>
      <c r="P494" s="279"/>
      <c r="Q494" s="27"/>
      <c r="R494" s="220"/>
      <c r="S494" s="27"/>
      <c r="T494" s="280"/>
      <c r="V494" s="220"/>
      <c r="AP494" s="27"/>
    </row>
    <row r="495" spans="1:42" x14ac:dyDescent="0.15">
      <c r="A495" s="269"/>
      <c r="C495" s="276"/>
      <c r="E495" s="28"/>
      <c r="F495" s="269"/>
      <c r="G495" s="269"/>
      <c r="H495" s="269"/>
      <c r="I495" s="269"/>
      <c r="K495" s="220"/>
      <c r="L495" s="277"/>
      <c r="N495" s="278"/>
      <c r="P495" s="279"/>
      <c r="Q495" s="27"/>
      <c r="R495" s="220"/>
      <c r="S495" s="27"/>
      <c r="T495" s="280"/>
      <c r="V495" s="220"/>
      <c r="AP495" s="27"/>
    </row>
    <row r="496" spans="1:42" x14ac:dyDescent="0.15">
      <c r="A496" s="269"/>
      <c r="C496" s="276"/>
      <c r="E496" s="28"/>
      <c r="F496" s="269"/>
      <c r="G496" s="269"/>
      <c r="H496" s="269"/>
      <c r="I496" s="269"/>
      <c r="K496" s="220"/>
      <c r="L496" s="277"/>
      <c r="N496" s="278"/>
      <c r="P496" s="279"/>
      <c r="Q496" s="27"/>
      <c r="R496" s="220"/>
      <c r="S496" s="27"/>
      <c r="T496" s="280"/>
      <c r="V496" s="220"/>
      <c r="AP496" s="27"/>
    </row>
    <row r="497" spans="1:42" x14ac:dyDescent="0.15">
      <c r="A497" s="269"/>
      <c r="C497" s="276"/>
      <c r="E497" s="28"/>
      <c r="F497" s="269"/>
      <c r="G497" s="269"/>
      <c r="H497" s="269"/>
      <c r="I497" s="269"/>
      <c r="K497" s="220"/>
      <c r="L497" s="277"/>
      <c r="N497" s="278"/>
      <c r="P497" s="279"/>
      <c r="Q497" s="27"/>
      <c r="R497" s="220"/>
      <c r="S497" s="27"/>
      <c r="T497" s="280"/>
      <c r="V497" s="220"/>
      <c r="AP497" s="27"/>
    </row>
    <row r="498" spans="1:42" x14ac:dyDescent="0.15">
      <c r="A498" s="269"/>
      <c r="C498" s="276"/>
      <c r="E498" s="28"/>
      <c r="F498" s="269"/>
      <c r="G498" s="269"/>
      <c r="H498" s="269"/>
      <c r="I498" s="269"/>
      <c r="K498" s="220"/>
      <c r="L498" s="277"/>
      <c r="N498" s="278"/>
      <c r="P498" s="279"/>
      <c r="Q498" s="27"/>
      <c r="R498" s="220"/>
      <c r="S498" s="27"/>
      <c r="T498" s="280"/>
      <c r="V498" s="220"/>
      <c r="AP498" s="27"/>
    </row>
    <row r="499" spans="1:42" x14ac:dyDescent="0.15">
      <c r="A499" s="269"/>
      <c r="C499" s="276"/>
      <c r="E499" s="28"/>
      <c r="F499" s="269"/>
      <c r="G499" s="269"/>
      <c r="H499" s="269"/>
      <c r="I499" s="269"/>
      <c r="K499" s="220"/>
      <c r="L499" s="277"/>
      <c r="N499" s="278"/>
      <c r="P499" s="279"/>
      <c r="Q499" s="27"/>
      <c r="R499" s="220"/>
      <c r="S499" s="27"/>
      <c r="T499" s="280"/>
      <c r="V499" s="220"/>
      <c r="AP499" s="27"/>
    </row>
    <row r="500" spans="1:42" x14ac:dyDescent="0.15">
      <c r="A500" s="269"/>
      <c r="C500" s="276"/>
      <c r="E500" s="28"/>
      <c r="F500" s="269"/>
      <c r="G500" s="269"/>
      <c r="H500" s="269"/>
      <c r="I500" s="269"/>
      <c r="K500" s="220"/>
      <c r="L500" s="277"/>
      <c r="N500" s="278"/>
      <c r="P500" s="279"/>
      <c r="Q500" s="27"/>
      <c r="R500" s="220"/>
      <c r="S500" s="27"/>
      <c r="T500" s="280"/>
      <c r="V500" s="220"/>
      <c r="AP500" s="27"/>
    </row>
    <row r="501" spans="1:42" x14ac:dyDescent="0.15">
      <c r="A501" s="269"/>
      <c r="C501" s="276"/>
      <c r="E501" s="28"/>
      <c r="F501" s="269"/>
      <c r="G501" s="269"/>
      <c r="H501" s="269"/>
      <c r="I501" s="269"/>
      <c r="K501" s="220"/>
      <c r="L501" s="277"/>
      <c r="N501" s="278"/>
      <c r="P501" s="279"/>
      <c r="Q501" s="27"/>
      <c r="R501" s="220"/>
      <c r="S501" s="27"/>
      <c r="T501" s="280"/>
      <c r="V501" s="220"/>
      <c r="AP501" s="27"/>
    </row>
    <row r="502" spans="1:42" x14ac:dyDescent="0.15">
      <c r="A502" s="269"/>
      <c r="C502" s="276"/>
      <c r="E502" s="28"/>
      <c r="F502" s="269"/>
      <c r="G502" s="269"/>
      <c r="H502" s="269"/>
      <c r="I502" s="269"/>
      <c r="K502" s="220"/>
      <c r="L502" s="277"/>
      <c r="N502" s="278"/>
      <c r="P502" s="279"/>
      <c r="Q502" s="27"/>
      <c r="R502" s="220"/>
      <c r="S502" s="27"/>
      <c r="T502" s="280"/>
      <c r="V502" s="220"/>
      <c r="AP502" s="27"/>
    </row>
    <row r="503" spans="1:42" x14ac:dyDescent="0.15">
      <c r="A503" s="282"/>
      <c r="C503" s="276"/>
      <c r="E503" s="28"/>
      <c r="F503" s="269"/>
      <c r="G503" s="269"/>
      <c r="H503" s="269"/>
      <c r="I503" s="269"/>
      <c r="K503" s="220"/>
      <c r="L503" s="277"/>
      <c r="N503" s="278"/>
      <c r="P503" s="279"/>
      <c r="Q503" s="27"/>
      <c r="R503" s="220"/>
      <c r="S503" s="27"/>
      <c r="T503" s="280"/>
      <c r="V503" s="220"/>
      <c r="AP503" s="27"/>
    </row>
    <row r="504" spans="1:42" x14ac:dyDescent="0.15">
      <c r="A504" s="282"/>
      <c r="C504" s="276"/>
      <c r="E504" s="28"/>
      <c r="F504" s="282"/>
      <c r="G504" s="282"/>
      <c r="H504" s="282"/>
      <c r="I504" s="282"/>
      <c r="K504" s="220"/>
      <c r="L504" s="277"/>
      <c r="N504" s="278"/>
      <c r="P504" s="279"/>
      <c r="Q504" s="27"/>
      <c r="R504" s="220"/>
      <c r="S504" s="27"/>
      <c r="T504" s="280"/>
      <c r="V504" s="220"/>
      <c r="AP504" s="27"/>
    </row>
    <row r="505" spans="1:42" x14ac:dyDescent="0.15">
      <c r="A505" s="269"/>
      <c r="C505" s="276"/>
      <c r="E505" s="28"/>
      <c r="F505" s="282"/>
      <c r="G505" s="282"/>
      <c r="H505" s="282"/>
      <c r="I505" s="282"/>
      <c r="K505" s="220"/>
      <c r="L505" s="277"/>
      <c r="N505" s="278"/>
      <c r="P505" s="279"/>
      <c r="Q505" s="27"/>
      <c r="R505" s="220"/>
      <c r="S505" s="27"/>
      <c r="T505" s="280"/>
      <c r="V505" s="220"/>
      <c r="AP505" s="27"/>
    </row>
    <row r="506" spans="1:42" x14ac:dyDescent="0.15">
      <c r="A506" s="269"/>
      <c r="C506" s="276"/>
      <c r="E506" s="28"/>
      <c r="F506" s="269"/>
      <c r="G506" s="269"/>
      <c r="H506" s="269"/>
      <c r="I506" s="269"/>
      <c r="K506" s="220"/>
      <c r="L506" s="277"/>
      <c r="N506" s="278"/>
      <c r="P506" s="279"/>
      <c r="Q506" s="27"/>
      <c r="R506" s="220"/>
      <c r="S506" s="27"/>
      <c r="T506" s="280"/>
      <c r="V506" s="220"/>
      <c r="AP506" s="27"/>
    </row>
    <row r="507" spans="1:42" x14ac:dyDescent="0.15">
      <c r="A507" s="269"/>
      <c r="C507" s="276"/>
      <c r="E507" s="28"/>
      <c r="F507" s="269"/>
      <c r="G507" s="269"/>
      <c r="H507" s="269"/>
      <c r="I507" s="269"/>
      <c r="K507" s="220"/>
      <c r="L507" s="277"/>
      <c r="N507" s="278"/>
      <c r="P507" s="279"/>
      <c r="Q507" s="27"/>
      <c r="R507" s="220"/>
      <c r="S507" s="27"/>
      <c r="T507" s="280"/>
      <c r="V507" s="220"/>
      <c r="AP507" s="27"/>
    </row>
    <row r="508" spans="1:42" x14ac:dyDescent="0.15">
      <c r="A508" s="269"/>
      <c r="C508" s="276"/>
      <c r="E508" s="28"/>
      <c r="F508" s="269"/>
      <c r="G508" s="269"/>
      <c r="H508" s="269"/>
      <c r="I508" s="269"/>
      <c r="K508" s="220"/>
      <c r="L508" s="277"/>
      <c r="N508" s="278"/>
      <c r="P508" s="279"/>
      <c r="Q508" s="27"/>
      <c r="R508" s="220"/>
      <c r="S508" s="27"/>
      <c r="T508" s="280"/>
      <c r="V508" s="220"/>
      <c r="AP508" s="27"/>
    </row>
    <row r="509" spans="1:42" x14ac:dyDescent="0.15">
      <c r="A509" s="269"/>
      <c r="C509" s="276"/>
      <c r="E509" s="28"/>
      <c r="F509" s="269"/>
      <c r="G509" s="269"/>
      <c r="H509" s="269"/>
      <c r="I509" s="269"/>
      <c r="K509" s="220"/>
      <c r="L509" s="277"/>
      <c r="N509" s="278"/>
      <c r="P509" s="279"/>
      <c r="Q509" s="27"/>
      <c r="R509" s="220"/>
      <c r="S509" s="27"/>
      <c r="T509" s="280"/>
      <c r="V509" s="220"/>
      <c r="AP509" s="27"/>
    </row>
    <row r="510" spans="1:42" x14ac:dyDescent="0.15">
      <c r="A510" s="269"/>
      <c r="C510" s="276"/>
      <c r="E510" s="28"/>
      <c r="F510" s="269"/>
      <c r="G510" s="269"/>
      <c r="H510" s="269"/>
      <c r="I510" s="269"/>
      <c r="K510" s="220"/>
      <c r="L510" s="277"/>
      <c r="N510" s="278"/>
      <c r="P510" s="279"/>
      <c r="Q510" s="27"/>
      <c r="R510" s="220"/>
      <c r="S510" s="27"/>
      <c r="T510" s="280"/>
      <c r="V510" s="220"/>
      <c r="AP510" s="27"/>
    </row>
    <row r="511" spans="1:42" x14ac:dyDescent="0.15">
      <c r="A511" s="269"/>
      <c r="C511" s="276"/>
      <c r="E511" s="28"/>
      <c r="F511" s="269"/>
      <c r="G511" s="269"/>
      <c r="H511" s="269"/>
      <c r="I511" s="269"/>
      <c r="K511" s="220"/>
      <c r="L511" s="277"/>
      <c r="N511" s="278"/>
      <c r="P511" s="279"/>
      <c r="Q511" s="27"/>
      <c r="R511" s="220"/>
      <c r="S511" s="27"/>
      <c r="T511" s="280"/>
      <c r="V511" s="220"/>
      <c r="AP511" s="27"/>
    </row>
    <row r="512" spans="1:42" x14ac:dyDescent="0.15">
      <c r="A512" s="269"/>
      <c r="C512" s="276"/>
      <c r="E512" s="28"/>
      <c r="F512" s="269"/>
      <c r="G512" s="269"/>
      <c r="H512" s="269"/>
      <c r="I512" s="269"/>
      <c r="K512" s="220"/>
      <c r="L512" s="277"/>
      <c r="N512" s="278"/>
      <c r="P512" s="279"/>
      <c r="Q512" s="27"/>
      <c r="R512" s="220"/>
      <c r="S512" s="27"/>
      <c r="T512" s="280"/>
      <c r="V512" s="220"/>
      <c r="AP512" s="27"/>
    </row>
    <row r="513" spans="1:42" x14ac:dyDescent="0.15">
      <c r="A513" s="269"/>
      <c r="C513" s="276"/>
      <c r="E513" s="28"/>
      <c r="F513" s="269"/>
      <c r="G513" s="269"/>
      <c r="H513" s="269"/>
      <c r="I513" s="269"/>
      <c r="K513" s="220"/>
      <c r="L513" s="277"/>
      <c r="N513" s="278"/>
      <c r="P513" s="279"/>
      <c r="Q513" s="27"/>
      <c r="R513" s="220"/>
      <c r="S513" s="27"/>
      <c r="T513" s="280"/>
      <c r="V513" s="220"/>
      <c r="AP513" s="27"/>
    </row>
    <row r="514" spans="1:42" x14ac:dyDescent="0.15">
      <c r="A514" s="269"/>
      <c r="C514" s="276"/>
      <c r="E514" s="28"/>
      <c r="F514" s="269"/>
      <c r="G514" s="269"/>
      <c r="H514" s="269"/>
      <c r="I514" s="269"/>
      <c r="K514" s="220"/>
      <c r="L514" s="277"/>
      <c r="N514" s="278"/>
      <c r="P514" s="279"/>
      <c r="Q514" s="27"/>
      <c r="R514" s="220"/>
      <c r="S514" s="27"/>
      <c r="T514" s="280"/>
      <c r="V514" s="220"/>
      <c r="AP514" s="27"/>
    </row>
    <row r="515" spans="1:42" x14ac:dyDescent="0.15">
      <c r="A515" s="269"/>
      <c r="C515" s="276"/>
      <c r="E515" s="28"/>
      <c r="F515" s="269"/>
      <c r="G515" s="269"/>
      <c r="H515" s="269"/>
      <c r="I515" s="269"/>
      <c r="K515" s="220"/>
      <c r="L515" s="277"/>
      <c r="N515" s="278"/>
      <c r="P515" s="279"/>
      <c r="Q515" s="27"/>
      <c r="R515" s="220"/>
      <c r="S515" s="27"/>
      <c r="T515" s="280"/>
      <c r="V515" s="220"/>
      <c r="AP515" s="27"/>
    </row>
    <row r="516" spans="1:42" x14ac:dyDescent="0.15">
      <c r="A516" s="275"/>
      <c r="C516" s="276"/>
      <c r="E516" s="28"/>
      <c r="F516" s="269"/>
      <c r="G516" s="269"/>
      <c r="H516" s="269"/>
      <c r="I516" s="269"/>
      <c r="K516" s="220"/>
      <c r="L516" s="277"/>
      <c r="N516" s="278"/>
      <c r="P516" s="279"/>
      <c r="Q516" s="27"/>
      <c r="R516" s="220"/>
      <c r="S516" s="27"/>
    </row>
    <row r="517" spans="1:42" x14ac:dyDescent="0.15">
      <c r="A517" s="269"/>
      <c r="C517" s="281"/>
      <c r="F517" s="275"/>
      <c r="G517" s="275"/>
      <c r="H517" s="275"/>
      <c r="I517" s="275"/>
      <c r="K517" s="220"/>
      <c r="L517" s="277"/>
    </row>
    <row r="518" spans="1:42" x14ac:dyDescent="0.15">
      <c r="A518" s="269"/>
      <c r="C518" s="276"/>
      <c r="F518" s="269"/>
      <c r="G518" s="269"/>
      <c r="H518" s="269"/>
      <c r="I518" s="269"/>
      <c r="K518" s="220"/>
      <c r="L518" s="277"/>
    </row>
    <row r="519" spans="1:42" x14ac:dyDescent="0.15">
      <c r="A519" s="269"/>
      <c r="C519" s="276"/>
      <c r="F519" s="269"/>
      <c r="G519" s="269"/>
      <c r="H519" s="269"/>
      <c r="I519" s="269"/>
      <c r="K519" s="220"/>
      <c r="L519" s="277"/>
    </row>
    <row r="520" spans="1:42" x14ac:dyDescent="0.15">
      <c r="A520" s="282"/>
      <c r="C520" s="276"/>
      <c r="F520" s="269"/>
      <c r="G520" s="269"/>
      <c r="H520" s="269"/>
      <c r="I520" s="269"/>
      <c r="K520" s="220"/>
      <c r="L520" s="277"/>
    </row>
    <row r="521" spans="1:42" x14ac:dyDescent="0.15">
      <c r="A521" s="269"/>
      <c r="C521" s="276"/>
      <c r="F521" s="282"/>
      <c r="G521" s="282"/>
      <c r="H521" s="282"/>
      <c r="I521" s="282"/>
      <c r="K521" s="220"/>
      <c r="L521" s="277"/>
    </row>
    <row r="522" spans="1:42" x14ac:dyDescent="0.15">
      <c r="A522" s="275"/>
      <c r="C522" s="276"/>
      <c r="F522" s="269"/>
      <c r="G522" s="269"/>
      <c r="H522" s="269"/>
      <c r="I522" s="269"/>
      <c r="K522" s="220"/>
      <c r="L522" s="277"/>
    </row>
    <row r="523" spans="1:42" x14ac:dyDescent="0.15">
      <c r="A523" s="269"/>
      <c r="C523" s="281"/>
      <c r="F523" s="275"/>
      <c r="G523" s="275"/>
      <c r="H523" s="275"/>
      <c r="I523" s="275"/>
      <c r="K523" s="220"/>
      <c r="L523" s="277"/>
    </row>
    <row r="524" spans="1:42" x14ac:dyDescent="0.15">
      <c r="A524" s="269"/>
      <c r="C524" s="276"/>
      <c r="F524" s="269"/>
      <c r="G524" s="269"/>
      <c r="H524" s="269"/>
      <c r="I524" s="269"/>
      <c r="K524" s="220"/>
      <c r="L524" s="277"/>
    </row>
    <row r="525" spans="1:42" x14ac:dyDescent="0.15">
      <c r="A525" s="269"/>
      <c r="C525" s="276"/>
      <c r="F525" s="269"/>
      <c r="G525" s="269"/>
      <c r="H525" s="269"/>
      <c r="I525" s="269"/>
      <c r="K525" s="220"/>
      <c r="L525" s="277"/>
    </row>
    <row r="526" spans="1:42" x14ac:dyDescent="0.15">
      <c r="A526" s="269"/>
      <c r="C526" s="276"/>
      <c r="F526" s="269"/>
      <c r="G526" s="269"/>
      <c r="H526" s="269"/>
      <c r="I526" s="269"/>
      <c r="K526" s="220"/>
      <c r="L526" s="277"/>
    </row>
    <row r="527" spans="1:42" x14ac:dyDescent="0.15">
      <c r="A527" s="269"/>
      <c r="C527" s="276"/>
      <c r="F527" s="269"/>
      <c r="G527" s="269"/>
      <c r="H527" s="269"/>
      <c r="I527" s="269"/>
      <c r="K527" s="220"/>
      <c r="L527" s="277"/>
    </row>
    <row r="528" spans="1:42" x14ac:dyDescent="0.15">
      <c r="A528" s="269"/>
      <c r="C528" s="276"/>
      <c r="F528" s="269"/>
      <c r="G528" s="269"/>
      <c r="H528" s="269"/>
      <c r="I528" s="269"/>
      <c r="K528" s="220"/>
      <c r="L528" s="277"/>
    </row>
    <row r="529" spans="1:12" x14ac:dyDescent="0.15">
      <c r="A529" s="269"/>
      <c r="C529" s="276"/>
      <c r="F529" s="269"/>
      <c r="G529" s="269"/>
      <c r="H529" s="269"/>
      <c r="I529" s="269"/>
      <c r="K529" s="220"/>
      <c r="L529" s="277"/>
    </row>
    <row r="530" spans="1:12" x14ac:dyDescent="0.15">
      <c r="A530" s="269"/>
      <c r="C530" s="276"/>
      <c r="F530" s="269"/>
      <c r="G530" s="269"/>
      <c r="H530" s="269"/>
      <c r="I530" s="269"/>
      <c r="K530" s="220"/>
      <c r="L530" s="277"/>
    </row>
    <row r="531" spans="1:12" x14ac:dyDescent="0.15">
      <c r="A531" s="269"/>
      <c r="C531" s="276"/>
      <c r="F531" s="269"/>
      <c r="G531" s="269"/>
      <c r="H531" s="269"/>
      <c r="I531" s="269"/>
      <c r="K531" s="220"/>
      <c r="L531" s="277"/>
    </row>
    <row r="532" spans="1:12" x14ac:dyDescent="0.15">
      <c r="A532" s="269"/>
      <c r="C532" s="276"/>
      <c r="F532" s="269"/>
      <c r="G532" s="269"/>
      <c r="H532" s="269"/>
      <c r="I532" s="269"/>
      <c r="K532" s="220"/>
      <c r="L532" s="277"/>
    </row>
    <row r="533" spans="1:12" x14ac:dyDescent="0.15">
      <c r="A533" s="275"/>
      <c r="C533" s="276"/>
      <c r="F533" s="269"/>
      <c r="G533" s="269"/>
      <c r="H533" s="269"/>
      <c r="I533" s="269"/>
      <c r="K533" s="220"/>
      <c r="L533" s="277"/>
    </row>
    <row r="534" spans="1:12" x14ac:dyDescent="0.15">
      <c r="A534" s="269"/>
      <c r="C534" s="281"/>
      <c r="F534" s="275"/>
      <c r="G534" s="275"/>
      <c r="H534" s="275"/>
      <c r="I534" s="275"/>
      <c r="K534" s="220"/>
      <c r="L534" s="277"/>
    </row>
    <row r="535" spans="1:12" x14ac:dyDescent="0.15">
      <c r="A535" s="269"/>
      <c r="C535" s="276"/>
      <c r="F535" s="269"/>
      <c r="G535" s="269"/>
      <c r="H535" s="269"/>
      <c r="I535" s="269"/>
      <c r="K535" s="220"/>
      <c r="L535" s="277"/>
    </row>
    <row r="536" spans="1:12" x14ac:dyDescent="0.15">
      <c r="A536" s="282"/>
      <c r="C536" s="276"/>
      <c r="F536" s="269"/>
      <c r="G536" s="269"/>
      <c r="H536" s="269"/>
      <c r="I536" s="269"/>
      <c r="K536" s="220"/>
      <c r="L536" s="277"/>
    </row>
    <row r="537" spans="1:12" x14ac:dyDescent="0.15">
      <c r="A537" s="269"/>
      <c r="C537" s="276"/>
      <c r="F537" s="282"/>
      <c r="G537" s="282"/>
      <c r="H537" s="282"/>
      <c r="I537" s="282"/>
      <c r="K537" s="220"/>
      <c r="L537" s="277"/>
    </row>
    <row r="538" spans="1:12" x14ac:dyDescent="0.15">
      <c r="A538" s="269"/>
      <c r="C538" s="276"/>
      <c r="F538" s="269"/>
      <c r="G538" s="269"/>
      <c r="H538" s="269"/>
      <c r="I538" s="269"/>
      <c r="K538" s="220"/>
      <c r="L538" s="277"/>
    </row>
    <row r="539" spans="1:12" x14ac:dyDescent="0.15">
      <c r="A539" s="269"/>
      <c r="C539" s="276"/>
      <c r="F539" s="269"/>
      <c r="G539" s="269"/>
      <c r="H539" s="269"/>
      <c r="I539" s="269"/>
      <c r="K539" s="220"/>
      <c r="L539" s="277"/>
    </row>
    <row r="540" spans="1:12" x14ac:dyDescent="0.15">
      <c r="A540" s="269"/>
      <c r="C540" s="276"/>
      <c r="F540" s="269"/>
      <c r="G540" s="269"/>
      <c r="H540" s="269"/>
      <c r="I540" s="269"/>
      <c r="K540" s="220"/>
      <c r="L540" s="277"/>
    </row>
    <row r="541" spans="1:12" x14ac:dyDescent="0.15">
      <c r="A541" s="269"/>
      <c r="C541" s="276"/>
      <c r="F541" s="269"/>
      <c r="G541" s="269"/>
      <c r="H541" s="269"/>
      <c r="I541" s="269"/>
      <c r="K541" s="220"/>
      <c r="L541" s="277"/>
    </row>
    <row r="542" spans="1:12" x14ac:dyDescent="0.15">
      <c r="A542" s="269"/>
      <c r="C542" s="276"/>
      <c r="F542" s="269"/>
      <c r="G542" s="269"/>
      <c r="H542" s="269"/>
      <c r="I542" s="269"/>
      <c r="K542" s="220"/>
      <c r="L542" s="277"/>
    </row>
    <row r="543" spans="1:12" x14ac:dyDescent="0.15">
      <c r="A543" s="269"/>
      <c r="C543" s="276"/>
      <c r="F543" s="269"/>
      <c r="G543" s="269"/>
      <c r="H543" s="269"/>
      <c r="I543" s="269"/>
      <c r="K543" s="220"/>
      <c r="L543" s="277"/>
    </row>
    <row r="544" spans="1:12" x14ac:dyDescent="0.15">
      <c r="A544" s="269"/>
      <c r="C544" s="276"/>
      <c r="F544" s="269"/>
      <c r="G544" s="269"/>
      <c r="H544" s="269"/>
      <c r="I544" s="269"/>
      <c r="K544" s="220"/>
      <c r="L544" s="277"/>
    </row>
    <row r="545" spans="1:12" x14ac:dyDescent="0.15">
      <c r="A545" s="269"/>
      <c r="C545" s="276"/>
      <c r="F545" s="269"/>
      <c r="G545" s="269"/>
      <c r="H545" s="269"/>
      <c r="I545" s="269"/>
      <c r="K545" s="220"/>
      <c r="L545" s="277"/>
    </row>
    <row r="546" spans="1:12" x14ac:dyDescent="0.15">
      <c r="A546" s="269"/>
      <c r="C546" s="276"/>
      <c r="F546" s="269"/>
      <c r="G546" s="269"/>
      <c r="H546" s="269"/>
      <c r="I546" s="269"/>
      <c r="K546" s="220"/>
      <c r="L546" s="277"/>
    </row>
    <row r="547" spans="1:12" x14ac:dyDescent="0.15">
      <c r="A547" s="269"/>
      <c r="C547" s="276"/>
      <c r="F547" s="269"/>
      <c r="G547" s="269"/>
      <c r="H547" s="269"/>
      <c r="I547" s="269"/>
      <c r="K547" s="220"/>
      <c r="L547" s="277"/>
    </row>
    <row r="548" spans="1:12" x14ac:dyDescent="0.15">
      <c r="A548" s="269"/>
      <c r="C548" s="276"/>
      <c r="F548" s="269"/>
      <c r="G548" s="269"/>
      <c r="H548" s="269"/>
      <c r="I548" s="269"/>
      <c r="K548" s="220"/>
      <c r="L548" s="277"/>
    </row>
    <row r="549" spans="1:12" x14ac:dyDescent="0.15">
      <c r="A549" s="269"/>
      <c r="C549" s="276"/>
      <c r="F549" s="269"/>
      <c r="G549" s="269"/>
      <c r="H549" s="269"/>
      <c r="I549" s="269"/>
      <c r="K549" s="220"/>
      <c r="L549" s="277"/>
    </row>
    <row r="550" spans="1:12" x14ac:dyDescent="0.15">
      <c r="A550" s="269"/>
      <c r="C550" s="276"/>
      <c r="F550" s="269"/>
      <c r="G550" s="269"/>
      <c r="H550" s="269"/>
      <c r="I550" s="269"/>
      <c r="K550" s="220"/>
      <c r="L550" s="277"/>
    </row>
    <row r="551" spans="1:12" x14ac:dyDescent="0.15">
      <c r="A551" s="269"/>
      <c r="C551" s="276"/>
      <c r="F551" s="269"/>
      <c r="G551" s="269"/>
      <c r="H551" s="269"/>
      <c r="I551" s="269"/>
      <c r="K551" s="220"/>
      <c r="L551" s="277"/>
    </row>
    <row r="552" spans="1:12" x14ac:dyDescent="0.15">
      <c r="A552" s="282"/>
      <c r="C552" s="276"/>
      <c r="F552" s="269"/>
      <c r="G552" s="269"/>
      <c r="H552" s="269"/>
      <c r="I552" s="269"/>
      <c r="K552" s="220"/>
      <c r="L552" s="277"/>
    </row>
    <row r="553" spans="1:12" x14ac:dyDescent="0.15">
      <c r="A553" s="269"/>
      <c r="C553" s="276"/>
      <c r="F553" s="282"/>
      <c r="G553" s="282"/>
      <c r="H553" s="282"/>
      <c r="I553" s="282"/>
      <c r="K553" s="220"/>
      <c r="L553" s="277"/>
    </row>
    <row r="554" spans="1:12" x14ac:dyDescent="0.15">
      <c r="A554" s="269"/>
      <c r="C554" s="276"/>
      <c r="F554" s="269"/>
      <c r="G554" s="269"/>
      <c r="H554" s="269"/>
      <c r="I554" s="269"/>
      <c r="K554" s="220"/>
      <c r="L554" s="277"/>
    </row>
    <row r="555" spans="1:12" x14ac:dyDescent="0.15">
      <c r="A555" s="269"/>
      <c r="C555" s="276"/>
      <c r="F555" s="269"/>
      <c r="G555" s="269"/>
      <c r="H555" s="269"/>
      <c r="I555" s="269"/>
      <c r="K555" s="220"/>
      <c r="L555" s="277"/>
    </row>
    <row r="556" spans="1:12" x14ac:dyDescent="0.15">
      <c r="A556" s="269"/>
      <c r="C556" s="276"/>
      <c r="F556" s="269"/>
      <c r="G556" s="269"/>
      <c r="H556" s="269"/>
      <c r="I556" s="269"/>
      <c r="K556" s="220"/>
      <c r="L556" s="277"/>
    </row>
    <row r="557" spans="1:12" x14ac:dyDescent="0.15">
      <c r="A557" s="269"/>
      <c r="C557" s="276"/>
      <c r="F557" s="269"/>
      <c r="G557" s="269"/>
      <c r="H557" s="269"/>
      <c r="I557" s="269"/>
      <c r="K557" s="220"/>
      <c r="L557" s="277"/>
    </row>
    <row r="558" spans="1:12" x14ac:dyDescent="0.15">
      <c r="A558" s="269"/>
      <c r="C558" s="276"/>
      <c r="F558" s="269"/>
      <c r="G558" s="269"/>
      <c r="H558" s="269"/>
      <c r="I558" s="269"/>
      <c r="K558" s="220"/>
      <c r="L558" s="277"/>
    </row>
    <row r="559" spans="1:12" x14ac:dyDescent="0.15">
      <c r="A559" s="269"/>
      <c r="C559" s="276"/>
      <c r="F559" s="269"/>
      <c r="G559" s="269"/>
      <c r="H559" s="269"/>
      <c r="I559" s="269"/>
      <c r="K559" s="220"/>
      <c r="L559" s="277"/>
    </row>
    <row r="560" spans="1:12" x14ac:dyDescent="0.15">
      <c r="A560" s="269"/>
      <c r="C560" s="276"/>
      <c r="F560" s="269"/>
      <c r="G560" s="269"/>
      <c r="H560" s="269"/>
      <c r="I560" s="269"/>
      <c r="K560" s="220"/>
      <c r="L560" s="277"/>
    </row>
    <row r="561" spans="1:12" x14ac:dyDescent="0.15">
      <c r="A561" s="269"/>
      <c r="C561" s="276"/>
      <c r="F561" s="269"/>
      <c r="G561" s="269"/>
      <c r="H561" s="269"/>
      <c r="I561" s="269"/>
      <c r="K561" s="220"/>
      <c r="L561" s="277"/>
    </row>
    <row r="562" spans="1:12" x14ac:dyDescent="0.15">
      <c r="A562" s="269"/>
      <c r="C562" s="276"/>
      <c r="F562" s="269"/>
      <c r="G562" s="269"/>
      <c r="H562" s="269"/>
      <c r="I562" s="269"/>
      <c r="K562" s="220"/>
      <c r="L562" s="277"/>
    </row>
    <row r="563" spans="1:12" x14ac:dyDescent="0.15">
      <c r="A563" s="269"/>
      <c r="C563" s="276"/>
      <c r="F563" s="269"/>
      <c r="G563" s="269"/>
      <c r="H563" s="269"/>
      <c r="I563" s="269"/>
      <c r="K563" s="220"/>
      <c r="L563" s="277"/>
    </row>
    <row r="564" spans="1:12" x14ac:dyDescent="0.15">
      <c r="A564" s="269"/>
      <c r="C564" s="276"/>
      <c r="F564" s="269"/>
      <c r="G564" s="269"/>
      <c r="H564" s="269"/>
      <c r="I564" s="269"/>
      <c r="K564" s="220"/>
      <c r="L564" s="277"/>
    </row>
    <row r="565" spans="1:12" x14ac:dyDescent="0.15">
      <c r="A565" s="269"/>
      <c r="C565" s="276"/>
      <c r="F565" s="269"/>
      <c r="G565" s="269"/>
      <c r="H565" s="269"/>
      <c r="I565" s="269"/>
      <c r="K565" s="220"/>
      <c r="L565" s="277"/>
    </row>
    <row r="566" spans="1:12" x14ac:dyDescent="0.15">
      <c r="A566" s="269"/>
      <c r="C566" s="276"/>
      <c r="F566" s="269"/>
      <c r="G566" s="269"/>
      <c r="H566" s="269"/>
      <c r="I566" s="269"/>
      <c r="K566" s="220"/>
      <c r="L566" s="277"/>
    </row>
    <row r="567" spans="1:12" x14ac:dyDescent="0.15">
      <c r="A567" s="269"/>
      <c r="C567" s="276"/>
      <c r="F567" s="269"/>
      <c r="G567" s="269"/>
      <c r="H567" s="269"/>
      <c r="I567" s="269"/>
      <c r="K567" s="220"/>
      <c r="L567" s="277"/>
    </row>
    <row r="568" spans="1:12" x14ac:dyDescent="0.15">
      <c r="A568" s="282"/>
      <c r="C568" s="276"/>
      <c r="F568" s="269"/>
      <c r="G568" s="269"/>
      <c r="H568" s="269"/>
      <c r="I568" s="269"/>
      <c r="K568" s="220"/>
      <c r="L568" s="277"/>
    </row>
    <row r="569" spans="1:12" x14ac:dyDescent="0.15">
      <c r="A569" s="269"/>
      <c r="C569" s="276"/>
      <c r="F569" s="282"/>
      <c r="G569" s="282"/>
      <c r="H569" s="282"/>
      <c r="I569" s="282"/>
      <c r="K569" s="220"/>
      <c r="L569" s="277"/>
    </row>
    <row r="570" spans="1:12" x14ac:dyDescent="0.15">
      <c r="A570" s="275"/>
      <c r="C570" s="276"/>
      <c r="F570" s="269"/>
      <c r="G570" s="269"/>
      <c r="H570" s="269"/>
      <c r="I570" s="269"/>
      <c r="K570" s="220"/>
      <c r="L570" s="277"/>
    </row>
    <row r="571" spans="1:12" x14ac:dyDescent="0.15">
      <c r="A571" s="275"/>
      <c r="C571" s="281"/>
      <c r="F571" s="275"/>
      <c r="G571" s="275"/>
      <c r="H571" s="275"/>
      <c r="I571" s="275"/>
      <c r="K571" s="220"/>
      <c r="L571" s="277"/>
    </row>
    <row r="572" spans="1:12" x14ac:dyDescent="0.15">
      <c r="A572" s="275"/>
      <c r="C572" s="281"/>
      <c r="F572" s="275"/>
      <c r="G572" s="275"/>
      <c r="H572" s="275"/>
      <c r="I572" s="275"/>
      <c r="K572" s="220"/>
      <c r="L572" s="277"/>
    </row>
    <row r="573" spans="1:12" x14ac:dyDescent="0.15">
      <c r="A573" s="269"/>
      <c r="C573" s="281"/>
      <c r="F573" s="275"/>
      <c r="G573" s="275"/>
      <c r="H573" s="275"/>
      <c r="I573" s="275"/>
      <c r="K573" s="220"/>
      <c r="L573" s="277"/>
    </row>
    <row r="574" spans="1:12" x14ac:dyDescent="0.15">
      <c r="A574" s="269"/>
      <c r="C574" s="276"/>
      <c r="F574" s="269"/>
      <c r="G574" s="269"/>
      <c r="H574" s="269"/>
      <c r="I574" s="269"/>
      <c r="K574" s="220"/>
      <c r="L574" s="277"/>
    </row>
    <row r="575" spans="1:12" x14ac:dyDescent="0.15">
      <c r="A575" s="275"/>
      <c r="C575" s="276"/>
      <c r="F575" s="269"/>
      <c r="G575" s="269"/>
      <c r="H575" s="269"/>
      <c r="I575" s="269"/>
      <c r="K575" s="220"/>
      <c r="L575" s="277"/>
    </row>
    <row r="576" spans="1:12" x14ac:dyDescent="0.15">
      <c r="A576" s="269"/>
      <c r="C576" s="281"/>
      <c r="F576" s="275"/>
      <c r="G576" s="275"/>
      <c r="H576" s="275"/>
      <c r="I576" s="275"/>
      <c r="K576" s="220"/>
      <c r="L576" s="277"/>
    </row>
    <row r="577" spans="1:12" x14ac:dyDescent="0.15">
      <c r="A577" s="269"/>
      <c r="C577" s="276"/>
      <c r="F577" s="269"/>
      <c r="G577" s="269"/>
      <c r="H577" s="269"/>
      <c r="I577" s="269"/>
      <c r="K577" s="220"/>
      <c r="L577" s="277"/>
    </row>
    <row r="578" spans="1:12" x14ac:dyDescent="0.15">
      <c r="A578" s="269"/>
      <c r="C578" s="276"/>
      <c r="F578" s="269"/>
      <c r="G578" s="269"/>
      <c r="H578" s="269"/>
      <c r="I578" s="269"/>
      <c r="K578" s="220"/>
      <c r="L578" s="277"/>
    </row>
    <row r="579" spans="1:12" x14ac:dyDescent="0.15">
      <c r="A579" s="269"/>
      <c r="C579" s="276"/>
      <c r="F579" s="269"/>
      <c r="G579" s="269"/>
      <c r="H579" s="269"/>
      <c r="I579" s="269"/>
      <c r="K579" s="220"/>
      <c r="L579" s="277"/>
    </row>
    <row r="580" spans="1:12" x14ac:dyDescent="0.15">
      <c r="A580" s="269"/>
      <c r="C580" s="276"/>
      <c r="F580" s="269"/>
      <c r="G580" s="269"/>
      <c r="H580" s="269"/>
      <c r="I580" s="269"/>
      <c r="K580" s="220"/>
      <c r="L580" s="277"/>
    </row>
    <row r="581" spans="1:12" x14ac:dyDescent="0.15">
      <c r="A581" s="269"/>
      <c r="C581" s="276"/>
      <c r="F581" s="269"/>
      <c r="G581" s="269"/>
      <c r="H581" s="269"/>
      <c r="I581" s="269"/>
      <c r="K581" s="220"/>
      <c r="L581" s="277"/>
    </row>
    <row r="582" spans="1:12" x14ac:dyDescent="0.15">
      <c r="A582" s="269"/>
      <c r="C582" s="276"/>
      <c r="F582" s="269"/>
      <c r="G582" s="269"/>
      <c r="H582" s="269"/>
      <c r="I582" s="269"/>
      <c r="K582" s="220"/>
      <c r="L582" s="277"/>
    </row>
    <row r="583" spans="1:12" x14ac:dyDescent="0.15">
      <c r="A583" s="275"/>
      <c r="C583" s="276"/>
      <c r="F583" s="269"/>
      <c r="G583" s="269"/>
      <c r="H583" s="269"/>
      <c r="I583" s="269"/>
      <c r="K583" s="220"/>
      <c r="L583" s="277"/>
    </row>
    <row r="584" spans="1:12" x14ac:dyDescent="0.15">
      <c r="A584" s="282"/>
      <c r="C584" s="281"/>
      <c r="F584" s="275"/>
      <c r="G584" s="275"/>
      <c r="H584" s="275"/>
      <c r="I584" s="275"/>
      <c r="K584" s="220"/>
      <c r="L584" s="277"/>
    </row>
    <row r="585" spans="1:12" x14ac:dyDescent="0.15">
      <c r="A585" s="269"/>
      <c r="C585" s="276"/>
      <c r="F585" s="282"/>
      <c r="G585" s="282"/>
      <c r="H585" s="282"/>
      <c r="I585" s="282"/>
      <c r="K585" s="220"/>
      <c r="L585" s="277"/>
    </row>
    <row r="586" spans="1:12" x14ac:dyDescent="0.15">
      <c r="A586" s="269"/>
      <c r="C586" s="276"/>
      <c r="F586" s="269"/>
      <c r="G586" s="269"/>
      <c r="H586" s="269"/>
      <c r="I586" s="269"/>
      <c r="K586" s="220"/>
      <c r="L586" s="277"/>
    </row>
    <row r="587" spans="1:12" x14ac:dyDescent="0.15">
      <c r="A587" s="269"/>
      <c r="C587" s="276"/>
      <c r="F587" s="269"/>
      <c r="G587" s="269"/>
      <c r="H587" s="269"/>
      <c r="I587" s="269"/>
      <c r="K587" s="220"/>
      <c r="L587" s="277"/>
    </row>
    <row r="588" spans="1:12" x14ac:dyDescent="0.15">
      <c r="A588" s="269"/>
      <c r="C588" s="276"/>
      <c r="F588" s="269"/>
      <c r="G588" s="269"/>
      <c r="H588" s="269"/>
      <c r="I588" s="269"/>
      <c r="K588" s="220"/>
      <c r="L588" s="277"/>
    </row>
    <row r="589" spans="1:12" x14ac:dyDescent="0.15">
      <c r="A589" s="269"/>
      <c r="C589" s="276"/>
      <c r="F589" s="269"/>
      <c r="G589" s="269"/>
      <c r="H589" s="269"/>
      <c r="I589" s="269"/>
      <c r="K589" s="220"/>
      <c r="L589" s="277"/>
    </row>
    <row r="590" spans="1:12" x14ac:dyDescent="0.15">
      <c r="A590" s="269"/>
      <c r="C590" s="276"/>
      <c r="F590" s="269"/>
      <c r="G590" s="269"/>
      <c r="H590" s="269"/>
      <c r="I590" s="269"/>
      <c r="K590" s="220"/>
      <c r="L590" s="277"/>
    </row>
    <row r="591" spans="1:12" x14ac:dyDescent="0.15">
      <c r="A591" s="269"/>
      <c r="C591" s="276"/>
      <c r="F591" s="269"/>
      <c r="G591" s="269"/>
      <c r="H591" s="269"/>
      <c r="I591" s="269"/>
      <c r="K591" s="220"/>
      <c r="L591" s="277"/>
    </row>
    <row r="592" spans="1:12" x14ac:dyDescent="0.15">
      <c r="A592" s="269"/>
      <c r="C592" s="276"/>
      <c r="F592" s="269"/>
      <c r="G592" s="269"/>
      <c r="H592" s="269"/>
      <c r="I592" s="269"/>
      <c r="K592" s="220"/>
      <c r="L592" s="277"/>
    </row>
    <row r="593" spans="1:12" x14ac:dyDescent="0.15">
      <c r="A593" s="269"/>
      <c r="C593" s="276"/>
      <c r="F593" s="269"/>
      <c r="G593" s="269"/>
      <c r="H593" s="269"/>
      <c r="I593" s="269"/>
      <c r="K593" s="220"/>
      <c r="L593" s="277"/>
    </row>
    <row r="594" spans="1:12" x14ac:dyDescent="0.15">
      <c r="A594" s="269"/>
      <c r="C594" s="276"/>
      <c r="F594" s="269"/>
      <c r="G594" s="269"/>
      <c r="H594" s="269"/>
      <c r="I594" s="269"/>
      <c r="K594" s="220"/>
      <c r="L594" s="277"/>
    </row>
    <row r="595" spans="1:12" x14ac:dyDescent="0.15">
      <c r="A595" s="275"/>
      <c r="C595" s="276"/>
      <c r="F595" s="269"/>
      <c r="G595" s="269"/>
      <c r="H595" s="269"/>
      <c r="I595" s="269"/>
      <c r="K595" s="220"/>
      <c r="L595" s="277"/>
    </row>
    <row r="596" spans="1:12" x14ac:dyDescent="0.15">
      <c r="A596" s="269"/>
      <c r="C596" s="281"/>
      <c r="F596" s="275"/>
      <c r="G596" s="275"/>
      <c r="H596" s="275"/>
      <c r="I596" s="275"/>
      <c r="K596" s="220"/>
      <c r="L596" s="277"/>
    </row>
    <row r="597" spans="1:12" x14ac:dyDescent="0.15">
      <c r="A597" s="269"/>
      <c r="C597" s="276"/>
      <c r="F597" s="269"/>
      <c r="G597" s="269"/>
      <c r="H597" s="269"/>
      <c r="I597" s="269"/>
      <c r="K597" s="220"/>
      <c r="L597" s="277"/>
    </row>
    <row r="598" spans="1:12" x14ac:dyDescent="0.15">
      <c r="A598" s="269"/>
      <c r="C598" s="276"/>
      <c r="F598" s="269"/>
      <c r="G598" s="269"/>
      <c r="H598" s="269"/>
      <c r="I598" s="269"/>
      <c r="K598" s="220"/>
      <c r="L598" s="277"/>
    </row>
    <row r="599" spans="1:12" x14ac:dyDescent="0.15">
      <c r="A599" s="269"/>
      <c r="C599" s="276"/>
      <c r="F599" s="269"/>
      <c r="G599" s="269"/>
      <c r="H599" s="269"/>
      <c r="I599" s="269"/>
      <c r="K599" s="220"/>
      <c r="L599" s="277"/>
    </row>
    <row r="600" spans="1:12" x14ac:dyDescent="0.15">
      <c r="A600" s="282"/>
      <c r="C600" s="276"/>
      <c r="F600" s="269"/>
      <c r="G600" s="269"/>
      <c r="H600" s="269"/>
      <c r="I600" s="269"/>
      <c r="K600" s="220"/>
      <c r="L600" s="277"/>
    </row>
    <row r="601" spans="1:12" x14ac:dyDescent="0.15">
      <c r="A601" s="269"/>
      <c r="C601" s="276"/>
      <c r="F601" s="282"/>
      <c r="G601" s="282"/>
      <c r="H601" s="282"/>
      <c r="I601" s="282"/>
      <c r="K601" s="220"/>
      <c r="L601" s="277"/>
    </row>
    <row r="602" spans="1:12" x14ac:dyDescent="0.15">
      <c r="A602" s="269"/>
      <c r="C602" s="276"/>
      <c r="F602" s="269"/>
      <c r="G602" s="269"/>
      <c r="H602" s="269"/>
      <c r="I602" s="269"/>
      <c r="K602" s="220"/>
      <c r="L602" s="277"/>
    </row>
    <row r="603" spans="1:12" x14ac:dyDescent="0.15">
      <c r="A603" s="269"/>
      <c r="C603" s="276"/>
      <c r="F603" s="269"/>
      <c r="G603" s="269"/>
      <c r="H603" s="269"/>
      <c r="I603" s="269"/>
      <c r="K603" s="220"/>
      <c r="L603" s="277"/>
    </row>
    <row r="604" spans="1:12" x14ac:dyDescent="0.15">
      <c r="A604" s="269"/>
      <c r="C604" s="276"/>
      <c r="F604" s="269"/>
      <c r="G604" s="269"/>
      <c r="H604" s="269"/>
      <c r="I604" s="269"/>
      <c r="K604" s="220"/>
      <c r="L604" s="277"/>
    </row>
    <row r="605" spans="1:12" x14ac:dyDescent="0.15">
      <c r="A605" s="269"/>
      <c r="C605" s="276"/>
      <c r="F605" s="269"/>
      <c r="G605" s="269"/>
      <c r="H605" s="269"/>
      <c r="I605" s="269"/>
      <c r="K605" s="220"/>
      <c r="L605" s="277"/>
    </row>
    <row r="606" spans="1:12" x14ac:dyDescent="0.15">
      <c r="A606" s="269"/>
      <c r="C606" s="276"/>
      <c r="F606" s="269"/>
      <c r="G606" s="269"/>
      <c r="H606" s="269"/>
      <c r="I606" s="269"/>
      <c r="K606" s="220"/>
      <c r="L606" s="277"/>
    </row>
    <row r="607" spans="1:12" x14ac:dyDescent="0.15">
      <c r="A607" s="269"/>
      <c r="C607" s="276"/>
      <c r="F607" s="269"/>
      <c r="G607" s="269"/>
      <c r="H607" s="269"/>
      <c r="I607" s="269"/>
      <c r="K607" s="220"/>
      <c r="L607" s="277"/>
    </row>
    <row r="608" spans="1:12" x14ac:dyDescent="0.15">
      <c r="A608" s="269"/>
      <c r="C608" s="276"/>
      <c r="F608" s="269"/>
      <c r="G608" s="269"/>
      <c r="H608" s="269"/>
      <c r="I608" s="269"/>
      <c r="K608" s="220"/>
      <c r="L608" s="277"/>
    </row>
    <row r="609" spans="1:12" x14ac:dyDescent="0.15">
      <c r="A609" s="269"/>
      <c r="C609" s="276"/>
      <c r="F609" s="269"/>
      <c r="G609" s="269"/>
      <c r="H609" s="269"/>
      <c r="I609" s="269"/>
      <c r="K609" s="220"/>
      <c r="L609" s="277"/>
    </row>
    <row r="610" spans="1:12" x14ac:dyDescent="0.15">
      <c r="A610" s="269"/>
      <c r="C610" s="276"/>
      <c r="F610" s="269"/>
      <c r="G610" s="269"/>
      <c r="H610" s="269"/>
      <c r="I610" s="269"/>
      <c r="K610" s="220"/>
      <c r="L610" s="277"/>
    </row>
    <row r="611" spans="1:12" x14ac:dyDescent="0.15">
      <c r="A611" s="269"/>
      <c r="C611" s="276"/>
      <c r="F611" s="269"/>
      <c r="G611" s="269"/>
      <c r="H611" s="269"/>
      <c r="I611" s="269"/>
      <c r="K611" s="220"/>
      <c r="L611" s="277"/>
    </row>
    <row r="612" spans="1:12" x14ac:dyDescent="0.15">
      <c r="A612" s="269"/>
      <c r="C612" s="276"/>
      <c r="F612" s="269"/>
      <c r="G612" s="269"/>
      <c r="H612" s="269"/>
      <c r="I612" s="269"/>
      <c r="K612" s="220"/>
      <c r="L612" s="277"/>
    </row>
    <row r="613" spans="1:12" x14ac:dyDescent="0.15">
      <c r="A613" s="269"/>
      <c r="C613" s="276"/>
      <c r="F613" s="269"/>
      <c r="G613" s="269"/>
      <c r="H613" s="269"/>
      <c r="I613" s="269"/>
      <c r="K613" s="220"/>
      <c r="L613" s="277"/>
    </row>
    <row r="614" spans="1:12" x14ac:dyDescent="0.15">
      <c r="A614" s="269"/>
      <c r="C614" s="276"/>
      <c r="F614" s="269"/>
      <c r="G614" s="269"/>
      <c r="H614" s="269"/>
      <c r="I614" s="269"/>
      <c r="K614" s="220"/>
      <c r="L614" s="277"/>
    </row>
    <row r="615" spans="1:12" x14ac:dyDescent="0.15">
      <c r="A615" s="269"/>
      <c r="C615" s="276"/>
      <c r="F615" s="269"/>
      <c r="G615" s="269"/>
      <c r="H615" s="269"/>
      <c r="I615" s="269"/>
      <c r="K615" s="220"/>
      <c r="L615" s="277"/>
    </row>
    <row r="616" spans="1:12" x14ac:dyDescent="0.15">
      <c r="A616" s="282"/>
      <c r="C616" s="276"/>
      <c r="F616" s="269"/>
      <c r="G616" s="269"/>
      <c r="H616" s="269"/>
      <c r="I616" s="269"/>
      <c r="K616" s="220"/>
      <c r="L616" s="277"/>
    </row>
    <row r="617" spans="1:12" x14ac:dyDescent="0.15">
      <c r="A617" s="269"/>
      <c r="C617" s="276"/>
      <c r="F617" s="282"/>
      <c r="G617" s="282"/>
      <c r="H617" s="282"/>
      <c r="I617" s="282"/>
      <c r="K617" s="220"/>
      <c r="L617" s="277"/>
    </row>
    <row r="618" spans="1:12" x14ac:dyDescent="0.15">
      <c r="A618" s="269"/>
      <c r="C618" s="276"/>
      <c r="F618" s="269"/>
      <c r="G618" s="269"/>
      <c r="H618" s="269"/>
      <c r="I618" s="269"/>
      <c r="K618" s="220"/>
      <c r="L618" s="277"/>
    </row>
    <row r="619" spans="1:12" x14ac:dyDescent="0.15">
      <c r="A619" s="269"/>
      <c r="C619" s="276"/>
      <c r="F619" s="269"/>
      <c r="G619" s="269"/>
      <c r="H619" s="269"/>
      <c r="I619" s="269"/>
      <c r="K619" s="220"/>
      <c r="L619" s="277"/>
    </row>
    <row r="620" spans="1:12" x14ac:dyDescent="0.15">
      <c r="A620" s="269"/>
      <c r="C620" s="276"/>
      <c r="F620" s="269"/>
      <c r="G620" s="269"/>
      <c r="H620" s="269"/>
      <c r="I620" s="269"/>
      <c r="K620" s="220"/>
      <c r="L620" s="277"/>
    </row>
    <row r="621" spans="1:12" x14ac:dyDescent="0.15">
      <c r="A621" s="269"/>
      <c r="C621" s="276"/>
      <c r="F621" s="269"/>
      <c r="G621" s="269"/>
      <c r="H621" s="269"/>
      <c r="I621" s="269"/>
      <c r="K621" s="220"/>
      <c r="L621" s="277"/>
    </row>
    <row r="622" spans="1:12" x14ac:dyDescent="0.15">
      <c r="A622" s="269"/>
      <c r="C622" s="276"/>
      <c r="F622" s="269"/>
      <c r="G622" s="269"/>
      <c r="H622" s="269"/>
      <c r="I622" s="269"/>
      <c r="K622" s="220"/>
      <c r="L622" s="277"/>
    </row>
    <row r="623" spans="1:12" x14ac:dyDescent="0.15">
      <c r="A623" s="269"/>
      <c r="C623" s="276"/>
      <c r="F623" s="269"/>
      <c r="G623" s="269"/>
      <c r="H623" s="269"/>
      <c r="I623" s="269"/>
      <c r="K623" s="220"/>
      <c r="L623" s="277"/>
    </row>
    <row r="624" spans="1:12" x14ac:dyDescent="0.15">
      <c r="A624" s="269"/>
      <c r="C624" s="276"/>
      <c r="F624" s="269"/>
      <c r="G624" s="269"/>
      <c r="H624" s="269"/>
      <c r="I624" s="269"/>
      <c r="K624" s="220"/>
      <c r="L624" s="277"/>
    </row>
    <row r="625" spans="1:12" x14ac:dyDescent="0.15">
      <c r="A625" s="269"/>
      <c r="C625" s="276"/>
      <c r="F625" s="269"/>
      <c r="G625" s="269"/>
      <c r="H625" s="269"/>
      <c r="I625" s="269"/>
      <c r="K625" s="220"/>
      <c r="L625" s="277"/>
    </row>
    <row r="626" spans="1:12" x14ac:dyDescent="0.15">
      <c r="A626" s="269"/>
      <c r="C626" s="276"/>
      <c r="F626" s="269"/>
      <c r="G626" s="269"/>
      <c r="H626" s="269"/>
      <c r="I626" s="269"/>
      <c r="K626" s="220"/>
      <c r="L626" s="277"/>
    </row>
    <row r="627" spans="1:12" x14ac:dyDescent="0.15">
      <c r="A627" s="282"/>
      <c r="C627" s="276"/>
      <c r="F627" s="269"/>
      <c r="G627" s="269"/>
      <c r="H627" s="269"/>
      <c r="I627" s="269"/>
      <c r="K627" s="220"/>
      <c r="L627" s="277"/>
    </row>
    <row r="628" spans="1:12" x14ac:dyDescent="0.15">
      <c r="A628" s="269"/>
      <c r="C628" s="276"/>
      <c r="F628" s="282"/>
      <c r="G628" s="282"/>
      <c r="H628" s="282"/>
      <c r="I628" s="282"/>
      <c r="K628" s="220"/>
      <c r="L628" s="277"/>
    </row>
    <row r="629" spans="1:12" x14ac:dyDescent="0.15">
      <c r="A629" s="269"/>
      <c r="C629" s="276"/>
      <c r="F629" s="269"/>
      <c r="G629" s="269"/>
      <c r="H629" s="269"/>
      <c r="I629" s="269"/>
      <c r="K629" s="220"/>
      <c r="L629" s="277"/>
    </row>
    <row r="630" spans="1:12" x14ac:dyDescent="0.15">
      <c r="A630" s="269"/>
      <c r="C630" s="276"/>
      <c r="F630" s="269"/>
      <c r="G630" s="269"/>
      <c r="H630" s="269"/>
      <c r="I630" s="269"/>
      <c r="K630" s="220"/>
      <c r="L630" s="277"/>
    </row>
    <row r="631" spans="1:12" x14ac:dyDescent="0.15">
      <c r="A631" s="269"/>
      <c r="C631" s="276"/>
      <c r="F631" s="269"/>
      <c r="G631" s="269"/>
      <c r="H631" s="269"/>
      <c r="I631" s="269"/>
      <c r="K631" s="220"/>
      <c r="L631" s="277"/>
    </row>
    <row r="632" spans="1:12" x14ac:dyDescent="0.15">
      <c r="A632" s="269"/>
      <c r="C632" s="276"/>
      <c r="F632" s="269"/>
      <c r="G632" s="269"/>
      <c r="H632" s="269"/>
      <c r="I632" s="269"/>
      <c r="K632" s="220"/>
      <c r="L632" s="277"/>
    </row>
    <row r="633" spans="1:12" x14ac:dyDescent="0.15">
      <c r="A633" s="269"/>
      <c r="C633" s="276"/>
      <c r="F633" s="269"/>
      <c r="G633" s="269"/>
      <c r="H633" s="269"/>
      <c r="I633" s="269"/>
      <c r="K633" s="220"/>
      <c r="L633" s="277"/>
    </row>
    <row r="634" spans="1:12" x14ac:dyDescent="0.15">
      <c r="A634" s="269"/>
      <c r="C634" s="276"/>
      <c r="F634" s="269"/>
      <c r="G634" s="269"/>
      <c r="H634" s="269"/>
      <c r="I634" s="269"/>
      <c r="K634" s="220"/>
      <c r="L634" s="277"/>
    </row>
    <row r="635" spans="1:12" x14ac:dyDescent="0.15">
      <c r="A635" s="269"/>
      <c r="C635" s="276"/>
      <c r="F635" s="269"/>
      <c r="G635" s="269"/>
      <c r="H635" s="269"/>
      <c r="I635" s="269"/>
      <c r="K635" s="220"/>
      <c r="L635" s="277"/>
    </row>
    <row r="636" spans="1:12" x14ac:dyDescent="0.15">
      <c r="A636" s="269"/>
      <c r="C636" s="276"/>
      <c r="F636" s="269"/>
      <c r="G636" s="269"/>
      <c r="H636" s="269"/>
      <c r="I636" s="269"/>
      <c r="K636" s="220"/>
      <c r="L636" s="277"/>
    </row>
    <row r="637" spans="1:12" x14ac:dyDescent="0.15">
      <c r="A637" s="269"/>
      <c r="C637" s="276"/>
      <c r="F637" s="269"/>
      <c r="G637" s="269"/>
      <c r="H637" s="269"/>
      <c r="I637" s="269"/>
      <c r="K637" s="220"/>
      <c r="L637" s="277"/>
    </row>
    <row r="638" spans="1:12" x14ac:dyDescent="0.15">
      <c r="A638" s="269"/>
      <c r="C638" s="276"/>
      <c r="F638" s="269"/>
      <c r="G638" s="269"/>
      <c r="H638" s="269"/>
      <c r="I638" s="269"/>
      <c r="K638" s="220"/>
      <c r="L638" s="277"/>
    </row>
    <row r="639" spans="1:12" x14ac:dyDescent="0.15">
      <c r="A639" s="269"/>
      <c r="C639" s="276"/>
      <c r="F639" s="269"/>
      <c r="G639" s="269"/>
      <c r="H639" s="269"/>
      <c r="I639" s="269"/>
      <c r="K639" s="220"/>
      <c r="L639" s="277"/>
    </row>
    <row r="640" spans="1:12" x14ac:dyDescent="0.15">
      <c r="A640" s="269"/>
      <c r="C640" s="276"/>
      <c r="F640" s="269"/>
      <c r="G640" s="269"/>
      <c r="H640" s="269"/>
      <c r="I640" s="269"/>
      <c r="K640" s="220"/>
      <c r="L640" s="277"/>
    </row>
    <row r="641" spans="1:12" x14ac:dyDescent="0.15">
      <c r="A641" s="269"/>
      <c r="C641" s="276"/>
      <c r="F641" s="269"/>
      <c r="G641" s="269"/>
      <c r="H641" s="269"/>
      <c r="I641" s="269"/>
      <c r="K641" s="220"/>
      <c r="L641" s="277"/>
    </row>
    <row r="642" spans="1:12" x14ac:dyDescent="0.15">
      <c r="A642" s="269"/>
      <c r="C642" s="276"/>
      <c r="F642" s="269"/>
      <c r="G642" s="269"/>
      <c r="H642" s="269"/>
      <c r="I642" s="269"/>
      <c r="K642" s="220"/>
      <c r="L642" s="277"/>
    </row>
    <row r="643" spans="1:12" x14ac:dyDescent="0.15">
      <c r="A643" s="282"/>
      <c r="C643" s="276"/>
      <c r="F643" s="269"/>
      <c r="G643" s="269"/>
      <c r="H643" s="269"/>
      <c r="I643" s="269"/>
      <c r="K643" s="220"/>
      <c r="L643" s="277"/>
    </row>
    <row r="644" spans="1:12" x14ac:dyDescent="0.15">
      <c r="A644" s="269"/>
      <c r="C644" s="276"/>
      <c r="F644" s="282"/>
      <c r="G644" s="282"/>
      <c r="H644" s="282"/>
      <c r="I644" s="282"/>
      <c r="K644" s="220"/>
      <c r="L644" s="277"/>
    </row>
    <row r="645" spans="1:12" x14ac:dyDescent="0.15">
      <c r="A645" s="269"/>
      <c r="C645" s="276"/>
      <c r="F645" s="269"/>
      <c r="G645" s="269"/>
      <c r="H645" s="269"/>
      <c r="I645" s="269"/>
      <c r="K645" s="220"/>
      <c r="L645" s="277"/>
    </row>
    <row r="646" spans="1:12" x14ac:dyDescent="0.15">
      <c r="A646" s="269"/>
      <c r="C646" s="276"/>
      <c r="F646" s="269"/>
      <c r="G646" s="269"/>
      <c r="H646" s="269"/>
      <c r="I646" s="269"/>
      <c r="K646" s="220"/>
      <c r="L646" s="277"/>
    </row>
    <row r="647" spans="1:12" x14ac:dyDescent="0.15">
      <c r="A647" s="269"/>
      <c r="C647" s="276"/>
      <c r="F647" s="269"/>
      <c r="G647" s="269"/>
      <c r="H647" s="269"/>
      <c r="I647" s="269"/>
      <c r="K647" s="220"/>
      <c r="L647" s="277"/>
    </row>
    <row r="648" spans="1:12" x14ac:dyDescent="0.15">
      <c r="A648" s="269"/>
      <c r="C648" s="276"/>
      <c r="F648" s="269"/>
      <c r="G648" s="269"/>
      <c r="H648" s="269"/>
      <c r="I648" s="269"/>
      <c r="K648" s="220"/>
      <c r="L648" s="277"/>
    </row>
    <row r="649" spans="1:12" x14ac:dyDescent="0.15">
      <c r="A649" s="269"/>
      <c r="C649" s="276"/>
      <c r="F649" s="269"/>
      <c r="G649" s="269"/>
      <c r="H649" s="269"/>
      <c r="I649" s="269"/>
      <c r="K649" s="220"/>
      <c r="L649" s="277"/>
    </row>
    <row r="650" spans="1:12" x14ac:dyDescent="0.15">
      <c r="A650" s="269"/>
      <c r="C650" s="276"/>
      <c r="F650" s="269"/>
      <c r="G650" s="269"/>
      <c r="H650" s="269"/>
      <c r="I650" s="269"/>
      <c r="K650" s="220"/>
      <c r="L650" s="277"/>
    </row>
    <row r="651" spans="1:12" x14ac:dyDescent="0.15">
      <c r="A651" s="269"/>
      <c r="C651" s="276"/>
      <c r="F651" s="269"/>
      <c r="G651" s="269"/>
      <c r="H651" s="269"/>
      <c r="I651" s="269"/>
      <c r="K651" s="220"/>
      <c r="L651" s="277"/>
    </row>
    <row r="652" spans="1:12" x14ac:dyDescent="0.15">
      <c r="A652" s="269"/>
      <c r="C652" s="276"/>
      <c r="F652" s="269"/>
      <c r="G652" s="269"/>
      <c r="H652" s="269"/>
      <c r="I652" s="269"/>
      <c r="K652" s="220"/>
      <c r="L652" s="277"/>
    </row>
    <row r="653" spans="1:12" x14ac:dyDescent="0.15">
      <c r="A653" s="269"/>
      <c r="C653" s="276"/>
      <c r="F653" s="269"/>
      <c r="G653" s="269"/>
      <c r="H653" s="269"/>
      <c r="I653" s="269"/>
      <c r="K653" s="220"/>
      <c r="L653" s="277"/>
    </row>
    <row r="654" spans="1:12" x14ac:dyDescent="0.15">
      <c r="A654" s="269"/>
      <c r="C654" s="276"/>
      <c r="F654" s="269"/>
      <c r="G654" s="269"/>
      <c r="H654" s="269"/>
      <c r="I654" s="269"/>
      <c r="K654" s="220"/>
      <c r="L654" s="277"/>
    </row>
    <row r="655" spans="1:12" x14ac:dyDescent="0.15">
      <c r="A655" s="269"/>
      <c r="C655" s="276"/>
      <c r="F655" s="269"/>
      <c r="G655" s="269"/>
      <c r="H655" s="269"/>
      <c r="I655" s="269"/>
      <c r="K655" s="220"/>
      <c r="L655" s="277"/>
    </row>
    <row r="656" spans="1:12" x14ac:dyDescent="0.15">
      <c r="A656" s="269"/>
      <c r="C656" s="276"/>
      <c r="F656" s="269"/>
      <c r="G656" s="269"/>
      <c r="H656" s="269"/>
      <c r="I656" s="269"/>
      <c r="K656" s="220"/>
      <c r="L656" s="277"/>
    </row>
    <row r="657" spans="1:12" x14ac:dyDescent="0.15">
      <c r="A657" s="269"/>
      <c r="C657" s="276"/>
      <c r="F657" s="269"/>
      <c r="G657" s="269"/>
      <c r="H657" s="269"/>
      <c r="I657" s="269"/>
      <c r="K657" s="220"/>
      <c r="L657" s="277"/>
    </row>
    <row r="658" spans="1:12" x14ac:dyDescent="0.15">
      <c r="A658" s="269"/>
      <c r="C658" s="276"/>
      <c r="F658" s="269"/>
      <c r="G658" s="269"/>
      <c r="H658" s="269"/>
      <c r="I658" s="269"/>
      <c r="K658" s="220"/>
      <c r="L658" s="277"/>
    </row>
    <row r="659" spans="1:12" x14ac:dyDescent="0.15">
      <c r="A659" s="269"/>
      <c r="C659" s="276"/>
      <c r="F659" s="269"/>
      <c r="G659" s="269"/>
      <c r="H659" s="269"/>
      <c r="I659" s="269"/>
      <c r="K659" s="220"/>
      <c r="L659" s="277"/>
    </row>
    <row r="660" spans="1:12" x14ac:dyDescent="0.15">
      <c r="A660" s="269"/>
      <c r="C660" s="276"/>
      <c r="F660" s="269"/>
      <c r="G660" s="269"/>
      <c r="H660" s="269"/>
      <c r="I660" s="269"/>
      <c r="K660" s="220"/>
      <c r="L660" s="277"/>
    </row>
    <row r="661" spans="1:12" x14ac:dyDescent="0.15">
      <c r="A661" s="269"/>
      <c r="C661" s="276"/>
      <c r="F661" s="269"/>
      <c r="G661" s="269"/>
      <c r="H661" s="269"/>
      <c r="I661" s="269"/>
      <c r="K661" s="220"/>
      <c r="L661" s="277"/>
    </row>
    <row r="662" spans="1:12" x14ac:dyDescent="0.15">
      <c r="A662" s="269"/>
      <c r="C662" s="276"/>
      <c r="F662" s="269"/>
      <c r="G662" s="269"/>
      <c r="H662" s="269"/>
      <c r="I662" s="269"/>
      <c r="K662" s="220"/>
      <c r="L662" s="277"/>
    </row>
    <row r="663" spans="1:12" x14ac:dyDescent="0.15">
      <c r="A663" s="269"/>
      <c r="C663" s="276"/>
      <c r="F663" s="269"/>
      <c r="G663" s="269"/>
      <c r="H663" s="269"/>
      <c r="I663" s="269"/>
      <c r="K663" s="220"/>
      <c r="L663" s="277"/>
    </row>
    <row r="664" spans="1:12" x14ac:dyDescent="0.15">
      <c r="A664" s="269"/>
      <c r="C664" s="276"/>
      <c r="F664" s="269"/>
      <c r="G664" s="269"/>
      <c r="H664" s="269"/>
      <c r="I664" s="269"/>
      <c r="K664" s="220"/>
      <c r="L664" s="277"/>
    </row>
    <row r="665" spans="1:12" x14ac:dyDescent="0.15">
      <c r="A665" s="269"/>
      <c r="C665" s="276"/>
      <c r="F665" s="269"/>
      <c r="G665" s="269"/>
      <c r="H665" s="269"/>
      <c r="I665" s="269"/>
      <c r="K665" s="220"/>
      <c r="L665" s="277"/>
    </row>
    <row r="666" spans="1:12" x14ac:dyDescent="0.15">
      <c r="A666" s="269"/>
      <c r="C666" s="276"/>
      <c r="F666" s="269"/>
      <c r="G666" s="269"/>
      <c r="H666" s="269"/>
      <c r="I666" s="269"/>
      <c r="K666" s="220"/>
      <c r="L666" s="277"/>
    </row>
    <row r="667" spans="1:12" x14ac:dyDescent="0.15">
      <c r="A667" s="269"/>
      <c r="C667" s="276"/>
      <c r="F667" s="269"/>
      <c r="G667" s="269"/>
      <c r="H667" s="269"/>
      <c r="I667" s="269"/>
      <c r="K667" s="220"/>
      <c r="L667" s="277"/>
    </row>
    <row r="668" spans="1:12" x14ac:dyDescent="0.15">
      <c r="A668" s="269"/>
      <c r="C668" s="276"/>
      <c r="F668" s="269"/>
      <c r="G668" s="269"/>
      <c r="H668" s="269"/>
      <c r="I668" s="269"/>
      <c r="K668" s="220"/>
      <c r="L668" s="277"/>
    </row>
    <row r="669" spans="1:12" x14ac:dyDescent="0.15">
      <c r="A669" s="269"/>
      <c r="C669" s="276"/>
      <c r="F669" s="269"/>
      <c r="G669" s="269"/>
      <c r="H669" s="269"/>
      <c r="I669" s="269"/>
      <c r="K669" s="220"/>
      <c r="L669" s="277"/>
    </row>
    <row r="670" spans="1:12" x14ac:dyDescent="0.15">
      <c r="A670" s="269"/>
      <c r="C670" s="276"/>
      <c r="F670" s="269"/>
      <c r="G670" s="269"/>
      <c r="H670" s="269"/>
      <c r="I670" s="269"/>
      <c r="K670" s="220"/>
      <c r="L670" s="277"/>
    </row>
    <row r="671" spans="1:12" x14ac:dyDescent="0.15">
      <c r="A671" s="269"/>
      <c r="C671" s="276"/>
      <c r="F671" s="269"/>
      <c r="G671" s="269"/>
      <c r="H671" s="269"/>
      <c r="I671" s="269"/>
      <c r="K671" s="220"/>
      <c r="L671" s="277"/>
    </row>
    <row r="672" spans="1:12" x14ac:dyDescent="0.15">
      <c r="A672" s="269"/>
      <c r="C672" s="276"/>
      <c r="F672" s="269"/>
      <c r="G672" s="269"/>
      <c r="H672" s="269"/>
      <c r="I672" s="269"/>
      <c r="K672" s="220"/>
      <c r="L672" s="277"/>
    </row>
    <row r="673" spans="1:12" x14ac:dyDescent="0.15">
      <c r="A673" s="269"/>
      <c r="C673" s="276"/>
      <c r="F673" s="269"/>
      <c r="G673" s="269"/>
      <c r="H673" s="269"/>
      <c r="I673" s="269"/>
      <c r="K673" s="220"/>
      <c r="L673" s="277"/>
    </row>
    <row r="674" spans="1:12" x14ac:dyDescent="0.15">
      <c r="A674" s="269"/>
      <c r="C674" s="276"/>
      <c r="F674" s="269"/>
      <c r="G674" s="269"/>
      <c r="H674" s="269"/>
      <c r="I674" s="269"/>
      <c r="K674" s="220"/>
      <c r="L674" s="277"/>
    </row>
    <row r="675" spans="1:12" x14ac:dyDescent="0.15">
      <c r="A675" s="282"/>
      <c r="C675" s="276"/>
      <c r="F675" s="269"/>
      <c r="G675" s="269"/>
      <c r="H675" s="269"/>
      <c r="I675" s="269"/>
      <c r="K675" s="220"/>
      <c r="L675" s="277"/>
    </row>
    <row r="676" spans="1:12" x14ac:dyDescent="0.15">
      <c r="A676" s="269"/>
      <c r="C676" s="276"/>
      <c r="F676" s="282"/>
      <c r="G676" s="282"/>
      <c r="H676" s="282"/>
      <c r="I676" s="282"/>
      <c r="K676" s="220"/>
      <c r="L676" s="277"/>
    </row>
    <row r="677" spans="1:12" x14ac:dyDescent="0.15">
      <c r="A677" s="269"/>
      <c r="C677" s="276"/>
      <c r="F677" s="269"/>
      <c r="G677" s="269"/>
      <c r="H677" s="269"/>
      <c r="I677" s="269"/>
      <c r="K677" s="220"/>
      <c r="L677" s="277"/>
    </row>
    <row r="678" spans="1:12" x14ac:dyDescent="0.15">
      <c r="A678" s="269"/>
      <c r="C678" s="276"/>
      <c r="F678" s="269"/>
      <c r="G678" s="269"/>
      <c r="H678" s="269"/>
      <c r="I678" s="269"/>
      <c r="K678" s="220"/>
      <c r="L678" s="277"/>
    </row>
    <row r="679" spans="1:12" x14ac:dyDescent="0.15">
      <c r="A679" s="269"/>
      <c r="C679" s="276"/>
      <c r="F679" s="269"/>
      <c r="G679" s="269"/>
      <c r="H679" s="269"/>
      <c r="I679" s="269"/>
      <c r="K679" s="220"/>
      <c r="L679" s="277"/>
    </row>
    <row r="680" spans="1:12" x14ac:dyDescent="0.15">
      <c r="A680" s="269"/>
      <c r="C680" s="276"/>
      <c r="F680" s="269"/>
      <c r="G680" s="269"/>
      <c r="H680" s="269"/>
      <c r="I680" s="269"/>
      <c r="K680" s="220"/>
      <c r="L680" s="277"/>
    </row>
    <row r="681" spans="1:12" x14ac:dyDescent="0.15">
      <c r="A681" s="269"/>
      <c r="C681" s="276"/>
      <c r="F681" s="269"/>
      <c r="G681" s="269"/>
      <c r="H681" s="269"/>
      <c r="I681" s="269"/>
      <c r="K681" s="220"/>
      <c r="L681" s="277"/>
    </row>
    <row r="682" spans="1:12" x14ac:dyDescent="0.15">
      <c r="A682" s="269"/>
      <c r="C682" s="276"/>
      <c r="F682" s="269"/>
      <c r="G682" s="269"/>
      <c r="H682" s="269"/>
      <c r="I682" s="269"/>
      <c r="K682" s="220"/>
      <c r="L682" s="277"/>
    </row>
    <row r="683" spans="1:12" x14ac:dyDescent="0.15">
      <c r="A683" s="269"/>
      <c r="C683" s="276"/>
      <c r="F683" s="269"/>
      <c r="G683" s="269"/>
      <c r="H683" s="269"/>
      <c r="I683" s="269"/>
      <c r="K683" s="220"/>
      <c r="L683" s="277"/>
    </row>
    <row r="684" spans="1:12" x14ac:dyDescent="0.15">
      <c r="A684" s="269"/>
      <c r="C684" s="276"/>
      <c r="F684" s="269"/>
      <c r="G684" s="269"/>
      <c r="H684" s="269"/>
      <c r="I684" s="269"/>
      <c r="K684" s="220"/>
      <c r="L684" s="277"/>
    </row>
    <row r="685" spans="1:12" x14ac:dyDescent="0.15">
      <c r="A685" s="269"/>
      <c r="C685" s="276"/>
      <c r="F685" s="269"/>
      <c r="G685" s="269"/>
      <c r="H685" s="269"/>
      <c r="I685" s="269"/>
      <c r="K685" s="220"/>
      <c r="L685" s="277"/>
    </row>
    <row r="686" spans="1:12" x14ac:dyDescent="0.15">
      <c r="A686" s="269"/>
      <c r="C686" s="276"/>
      <c r="F686" s="269"/>
      <c r="G686" s="269"/>
      <c r="H686" s="269"/>
      <c r="I686" s="269"/>
      <c r="K686" s="220"/>
      <c r="L686" s="277"/>
    </row>
    <row r="687" spans="1:12" x14ac:dyDescent="0.15">
      <c r="A687" s="269"/>
      <c r="C687" s="276"/>
      <c r="F687" s="269"/>
      <c r="G687" s="269"/>
      <c r="H687" s="269"/>
      <c r="I687" s="269"/>
      <c r="K687" s="220"/>
      <c r="L687" s="277"/>
    </row>
    <row r="688" spans="1:12" x14ac:dyDescent="0.15">
      <c r="A688" s="275"/>
      <c r="C688" s="276"/>
      <c r="F688" s="269"/>
      <c r="G688" s="269"/>
      <c r="H688" s="269"/>
      <c r="I688" s="269"/>
      <c r="K688" s="220"/>
      <c r="L688" s="277"/>
    </row>
    <row r="689" spans="1:12" x14ac:dyDescent="0.15">
      <c r="A689" s="269"/>
      <c r="C689" s="281"/>
      <c r="F689" s="275"/>
      <c r="G689" s="275"/>
      <c r="H689" s="275"/>
      <c r="I689" s="275"/>
      <c r="K689" s="220"/>
      <c r="L689" s="277"/>
    </row>
    <row r="690" spans="1:12" x14ac:dyDescent="0.15">
      <c r="A690" s="269"/>
      <c r="C690" s="276"/>
      <c r="F690" s="269"/>
      <c r="G690" s="269"/>
      <c r="H690" s="269"/>
      <c r="I690" s="269"/>
      <c r="K690" s="220"/>
      <c r="L690" s="277"/>
    </row>
    <row r="691" spans="1:12" x14ac:dyDescent="0.15">
      <c r="A691" s="282"/>
      <c r="C691" s="276"/>
      <c r="F691" s="269"/>
      <c r="G691" s="269"/>
      <c r="H691" s="269"/>
      <c r="I691" s="269"/>
      <c r="K691" s="220"/>
      <c r="L691" s="277"/>
    </row>
    <row r="692" spans="1:12" x14ac:dyDescent="0.15">
      <c r="A692" s="269"/>
      <c r="C692" s="276"/>
      <c r="F692" s="282"/>
      <c r="G692" s="282"/>
      <c r="H692" s="282"/>
      <c r="I692" s="282"/>
      <c r="K692" s="220"/>
      <c r="L692" s="277"/>
    </row>
    <row r="693" spans="1:12" x14ac:dyDescent="0.15">
      <c r="A693" s="275"/>
      <c r="C693" s="276"/>
      <c r="F693" s="269"/>
      <c r="G693" s="269"/>
      <c r="H693" s="269"/>
      <c r="I693" s="269"/>
      <c r="K693" s="220"/>
      <c r="L693" s="277"/>
    </row>
    <row r="694" spans="1:12" x14ac:dyDescent="0.15">
      <c r="A694" s="269"/>
      <c r="C694" s="281"/>
      <c r="F694" s="275"/>
      <c r="G694" s="275"/>
      <c r="H694" s="275"/>
      <c r="I694" s="275"/>
      <c r="K694" s="220"/>
      <c r="L694" s="277"/>
    </row>
    <row r="695" spans="1:12" x14ac:dyDescent="0.15">
      <c r="A695" s="269"/>
      <c r="C695" s="276"/>
      <c r="F695" s="269"/>
      <c r="G695" s="269"/>
      <c r="H695" s="269"/>
      <c r="I695" s="269"/>
      <c r="K695" s="220"/>
      <c r="L695" s="277"/>
    </row>
    <row r="696" spans="1:12" x14ac:dyDescent="0.15">
      <c r="A696" s="269"/>
      <c r="C696" s="276"/>
      <c r="F696" s="269"/>
      <c r="G696" s="269"/>
      <c r="H696" s="269"/>
      <c r="I696" s="269"/>
      <c r="K696" s="220"/>
      <c r="L696" s="277"/>
    </row>
    <row r="697" spans="1:12" x14ac:dyDescent="0.15">
      <c r="A697" s="269"/>
      <c r="C697" s="276"/>
      <c r="F697" s="269"/>
      <c r="G697" s="269"/>
      <c r="H697" s="269"/>
      <c r="I697" s="269"/>
      <c r="K697" s="220"/>
      <c r="L697" s="277"/>
    </row>
    <row r="698" spans="1:12" x14ac:dyDescent="0.15">
      <c r="A698" s="269"/>
      <c r="C698" s="276"/>
      <c r="F698" s="269"/>
      <c r="G698" s="269"/>
      <c r="H698" s="269"/>
      <c r="I698" s="269"/>
      <c r="K698" s="220"/>
      <c r="L698" s="277"/>
    </row>
    <row r="699" spans="1:12" x14ac:dyDescent="0.15">
      <c r="A699" s="283"/>
      <c r="C699" s="276"/>
      <c r="F699" s="269"/>
      <c r="G699" s="269"/>
      <c r="H699" s="269"/>
      <c r="I699" s="269"/>
      <c r="K699" s="220"/>
      <c r="L699" s="277"/>
    </row>
    <row r="700" spans="1:12" x14ac:dyDescent="0.15">
      <c r="A700" s="283"/>
      <c r="C700" s="276"/>
      <c r="F700" s="283"/>
      <c r="G700" s="283"/>
      <c r="H700" s="283"/>
      <c r="I700" s="283"/>
      <c r="K700" s="220"/>
      <c r="L700" s="277"/>
    </row>
    <row r="701" spans="1:12" x14ac:dyDescent="0.15">
      <c r="A701" s="283"/>
      <c r="C701" s="276"/>
      <c r="F701" s="283"/>
      <c r="G701" s="283"/>
      <c r="H701" s="283"/>
      <c r="I701" s="283"/>
      <c r="K701" s="220"/>
      <c r="L701" s="277"/>
    </row>
    <row r="702" spans="1:12" x14ac:dyDescent="0.15">
      <c r="A702" s="283"/>
      <c r="C702" s="276"/>
      <c r="F702" s="283"/>
      <c r="G702" s="283"/>
      <c r="H702" s="283"/>
      <c r="I702" s="283"/>
      <c r="K702" s="220"/>
      <c r="L702" s="277"/>
    </row>
    <row r="703" spans="1:12" x14ac:dyDescent="0.15">
      <c r="A703" s="283"/>
      <c r="C703" s="281"/>
      <c r="F703" s="283"/>
      <c r="G703" s="283"/>
      <c r="H703" s="283"/>
      <c r="I703" s="283"/>
      <c r="K703" s="220"/>
      <c r="L703" s="277"/>
    </row>
    <row r="704" spans="1:12" x14ac:dyDescent="0.15">
      <c r="A704" s="282"/>
      <c r="C704" s="276"/>
      <c r="F704" s="283"/>
      <c r="G704" s="283"/>
      <c r="H704" s="283"/>
      <c r="I704" s="283"/>
      <c r="K704" s="220"/>
      <c r="L704" s="277"/>
    </row>
    <row r="705" spans="1:12" x14ac:dyDescent="0.15">
      <c r="A705" s="282"/>
      <c r="C705" s="276"/>
      <c r="F705" s="282"/>
      <c r="G705" s="282"/>
      <c r="H705" s="282"/>
      <c r="I705" s="282"/>
      <c r="K705" s="220"/>
      <c r="L705" s="277"/>
    </row>
    <row r="706" spans="1:12" x14ac:dyDescent="0.15">
      <c r="A706" s="269"/>
      <c r="C706" s="276"/>
      <c r="F706" s="282"/>
      <c r="G706" s="282"/>
      <c r="H706" s="282"/>
      <c r="I706" s="282"/>
      <c r="K706" s="220"/>
      <c r="L706" s="277"/>
    </row>
    <row r="707" spans="1:12" x14ac:dyDescent="0.15">
      <c r="A707" s="285"/>
      <c r="C707" s="276"/>
      <c r="F707" s="269"/>
      <c r="G707" s="269"/>
      <c r="H707" s="269"/>
      <c r="I707" s="269"/>
      <c r="K707" s="220"/>
      <c r="L707" s="277"/>
    </row>
    <row r="708" spans="1:12" x14ac:dyDescent="0.15">
      <c r="A708" s="269"/>
      <c r="C708" s="276"/>
      <c r="F708" s="285"/>
      <c r="G708" s="285"/>
      <c r="H708" s="285"/>
      <c r="I708" s="285"/>
      <c r="K708" s="220"/>
      <c r="L708" s="277"/>
    </row>
    <row r="709" spans="1:12" x14ac:dyDescent="0.15">
      <c r="A709" s="269"/>
      <c r="C709" s="276"/>
      <c r="F709" s="269"/>
      <c r="G709" s="269"/>
      <c r="H709" s="269"/>
      <c r="I709" s="269"/>
      <c r="K709" s="220"/>
      <c r="L709" s="277"/>
    </row>
    <row r="710" spans="1:12" x14ac:dyDescent="0.15">
      <c r="A710" s="269"/>
      <c r="C710" s="276"/>
      <c r="F710" s="269"/>
      <c r="G710" s="269"/>
      <c r="H710" s="269"/>
      <c r="I710" s="269"/>
      <c r="K710" s="220"/>
      <c r="L710" s="277"/>
    </row>
    <row r="711" spans="1:12" x14ac:dyDescent="0.15">
      <c r="A711" s="269"/>
      <c r="C711" s="276"/>
      <c r="F711" s="269"/>
      <c r="G711" s="269"/>
      <c r="H711" s="269"/>
      <c r="I711" s="269"/>
      <c r="K711" s="220"/>
      <c r="L711" s="277"/>
    </row>
    <row r="712" spans="1:12" x14ac:dyDescent="0.15">
      <c r="A712" s="269"/>
      <c r="C712" s="276"/>
      <c r="F712" s="269"/>
      <c r="G712" s="269"/>
      <c r="H712" s="269"/>
      <c r="I712" s="269"/>
      <c r="K712" s="220"/>
      <c r="L712" s="277"/>
    </row>
    <row r="713" spans="1:12" x14ac:dyDescent="0.15">
      <c r="A713" s="269"/>
      <c r="C713" s="276"/>
      <c r="F713" s="269"/>
      <c r="G713" s="269"/>
      <c r="H713" s="269"/>
      <c r="I713" s="269"/>
      <c r="K713" s="220"/>
      <c r="L713" s="277"/>
    </row>
    <row r="714" spans="1:12" x14ac:dyDescent="0.15">
      <c r="A714" s="269"/>
      <c r="C714" s="276"/>
      <c r="F714" s="269"/>
      <c r="G714" s="269"/>
      <c r="H714" s="269"/>
      <c r="I714" s="269"/>
      <c r="K714" s="220"/>
      <c r="L714" s="277"/>
    </row>
    <row r="715" spans="1:12" x14ac:dyDescent="0.15">
      <c r="A715" s="269"/>
      <c r="C715" s="276"/>
      <c r="F715" s="269"/>
      <c r="G715" s="269"/>
      <c r="H715" s="269"/>
      <c r="I715" s="269"/>
      <c r="K715" s="220"/>
      <c r="L715" s="277"/>
    </row>
    <row r="716" spans="1:12" x14ac:dyDescent="0.15">
      <c r="A716" s="269"/>
      <c r="C716" s="276"/>
      <c r="F716" s="269"/>
      <c r="G716" s="269"/>
      <c r="H716" s="269"/>
      <c r="I716" s="269"/>
      <c r="K716" s="220"/>
      <c r="L716" s="277"/>
    </row>
    <row r="717" spans="1:12" x14ac:dyDescent="0.15">
      <c r="A717" s="269"/>
      <c r="C717" s="276"/>
      <c r="F717" s="269"/>
      <c r="G717" s="269"/>
      <c r="H717" s="269"/>
      <c r="I717" s="269"/>
      <c r="K717" s="220"/>
      <c r="L717" s="277"/>
    </row>
    <row r="718" spans="1:12" x14ac:dyDescent="0.15">
      <c r="A718" s="269"/>
      <c r="C718" s="276"/>
      <c r="F718" s="269"/>
      <c r="G718" s="269"/>
      <c r="H718" s="269"/>
      <c r="I718" s="269"/>
      <c r="K718" s="220"/>
      <c r="L718" s="277"/>
    </row>
    <row r="719" spans="1:12" x14ac:dyDescent="0.15">
      <c r="A719" s="269"/>
      <c r="C719" s="276"/>
      <c r="F719" s="269"/>
      <c r="G719" s="269"/>
      <c r="H719" s="269"/>
      <c r="I719" s="269"/>
      <c r="K719" s="220"/>
      <c r="L719" s="277"/>
    </row>
    <row r="720" spans="1:12" x14ac:dyDescent="0.15">
      <c r="A720" s="269"/>
      <c r="C720" s="276"/>
      <c r="F720" s="269"/>
      <c r="G720" s="269"/>
      <c r="H720" s="269"/>
      <c r="I720" s="269"/>
      <c r="K720" s="220"/>
      <c r="L720" s="277"/>
    </row>
    <row r="721" spans="1:12" x14ac:dyDescent="0.15">
      <c r="A721" s="269"/>
      <c r="C721" s="276"/>
      <c r="F721" s="269"/>
      <c r="G721" s="269"/>
      <c r="H721" s="269"/>
      <c r="I721" s="269"/>
      <c r="K721" s="220"/>
      <c r="L721" s="277"/>
    </row>
    <row r="722" spans="1:12" x14ac:dyDescent="0.15">
      <c r="A722" s="269"/>
      <c r="C722" s="276"/>
      <c r="F722" s="269"/>
      <c r="G722" s="269"/>
      <c r="H722" s="269"/>
      <c r="I722" s="269"/>
      <c r="K722" s="220"/>
      <c r="L722" s="277"/>
    </row>
    <row r="723" spans="1:12" x14ac:dyDescent="0.15">
      <c r="A723" s="282"/>
      <c r="C723" s="276"/>
      <c r="F723" s="269"/>
      <c r="G723" s="269"/>
      <c r="H723" s="269"/>
      <c r="I723" s="269"/>
      <c r="K723" s="220"/>
      <c r="L723" s="277"/>
    </row>
    <row r="724" spans="1:12" x14ac:dyDescent="0.15">
      <c r="A724" s="269"/>
      <c r="C724" s="276"/>
      <c r="F724" s="282"/>
      <c r="G724" s="282"/>
      <c r="H724" s="282"/>
      <c r="I724" s="282"/>
      <c r="K724" s="220"/>
      <c r="L724" s="277"/>
    </row>
    <row r="725" spans="1:12" x14ac:dyDescent="0.15">
      <c r="A725" s="269"/>
      <c r="C725" s="276"/>
      <c r="F725" s="269"/>
      <c r="G725" s="269"/>
      <c r="H725" s="269"/>
      <c r="I725" s="269"/>
      <c r="K725" s="220"/>
      <c r="L725" s="277"/>
    </row>
    <row r="726" spans="1:12" x14ac:dyDescent="0.15">
      <c r="A726" s="269"/>
      <c r="C726" s="276"/>
      <c r="F726" s="269"/>
      <c r="G726" s="269"/>
      <c r="H726" s="269"/>
      <c r="I726" s="269"/>
      <c r="K726" s="220"/>
      <c r="L726" s="277"/>
    </row>
    <row r="727" spans="1:12" x14ac:dyDescent="0.15">
      <c r="A727" s="269"/>
      <c r="C727" s="276"/>
      <c r="F727" s="269"/>
      <c r="G727" s="269"/>
      <c r="H727" s="269"/>
      <c r="I727" s="269"/>
      <c r="K727" s="220"/>
      <c r="L727" s="277"/>
    </row>
    <row r="728" spans="1:12" x14ac:dyDescent="0.15">
      <c r="A728" s="269"/>
      <c r="C728" s="276"/>
      <c r="F728" s="269"/>
      <c r="G728" s="269"/>
      <c r="H728" s="269"/>
      <c r="I728" s="269"/>
      <c r="K728" s="220"/>
      <c r="L728" s="277"/>
    </row>
    <row r="729" spans="1:12" x14ac:dyDescent="0.15">
      <c r="A729" s="269"/>
      <c r="C729" s="276"/>
      <c r="F729" s="269"/>
      <c r="G729" s="269"/>
      <c r="H729" s="269"/>
      <c r="I729" s="269"/>
      <c r="K729" s="220"/>
      <c r="L729" s="277"/>
    </row>
    <row r="730" spans="1:12" x14ac:dyDescent="0.15">
      <c r="A730" s="269"/>
      <c r="C730" s="276"/>
      <c r="F730" s="269"/>
      <c r="G730" s="269"/>
      <c r="H730" s="269"/>
      <c r="I730" s="269"/>
      <c r="K730" s="220"/>
      <c r="L730" s="277"/>
    </row>
    <row r="731" spans="1:12" x14ac:dyDescent="0.15">
      <c r="A731" s="269"/>
      <c r="C731" s="276"/>
      <c r="F731" s="269"/>
      <c r="G731" s="269"/>
      <c r="H731" s="269"/>
      <c r="I731" s="269"/>
      <c r="K731" s="220"/>
      <c r="L731" s="277"/>
    </row>
    <row r="732" spans="1:12" x14ac:dyDescent="0.15">
      <c r="A732" s="269"/>
      <c r="C732" s="276"/>
      <c r="F732" s="269"/>
      <c r="G732" s="269"/>
      <c r="H732" s="269"/>
      <c r="I732" s="269"/>
      <c r="K732" s="220"/>
      <c r="L732" s="277"/>
    </row>
    <row r="733" spans="1:12" x14ac:dyDescent="0.15">
      <c r="A733" s="269"/>
      <c r="C733" s="276"/>
      <c r="F733" s="269"/>
      <c r="G733" s="269"/>
      <c r="H733" s="269"/>
      <c r="I733" s="269"/>
      <c r="K733" s="220"/>
      <c r="L733" s="277"/>
    </row>
    <row r="734" spans="1:12" x14ac:dyDescent="0.15">
      <c r="A734" s="269"/>
      <c r="C734" s="276"/>
      <c r="F734" s="269"/>
      <c r="G734" s="269"/>
      <c r="H734" s="269"/>
      <c r="I734" s="269"/>
      <c r="K734" s="220"/>
      <c r="L734" s="277"/>
    </row>
    <row r="735" spans="1:12" x14ac:dyDescent="0.15">
      <c r="A735" s="269"/>
      <c r="C735" s="276"/>
      <c r="F735" s="269"/>
      <c r="G735" s="269"/>
      <c r="H735" s="269"/>
      <c r="I735" s="269"/>
      <c r="K735" s="220"/>
      <c r="L735" s="277"/>
    </row>
    <row r="736" spans="1:12" x14ac:dyDescent="0.15">
      <c r="A736" s="269"/>
      <c r="C736" s="276"/>
      <c r="F736" s="269"/>
      <c r="G736" s="269"/>
      <c r="H736" s="269"/>
      <c r="I736" s="269"/>
      <c r="K736" s="220"/>
      <c r="L736" s="277"/>
    </row>
    <row r="737" spans="1:12" x14ac:dyDescent="0.15">
      <c r="A737" s="269"/>
      <c r="C737" s="276"/>
      <c r="F737" s="269"/>
      <c r="G737" s="269"/>
      <c r="H737" s="269"/>
      <c r="I737" s="269"/>
      <c r="K737" s="220"/>
      <c r="L737" s="277"/>
    </row>
    <row r="738" spans="1:12" x14ac:dyDescent="0.15">
      <c r="A738" s="269"/>
      <c r="C738" s="276"/>
      <c r="F738" s="269"/>
      <c r="G738" s="269"/>
      <c r="H738" s="269"/>
      <c r="I738" s="269"/>
      <c r="K738" s="220"/>
      <c r="L738" s="277"/>
    </row>
    <row r="739" spans="1:12" x14ac:dyDescent="0.15">
      <c r="A739" s="282"/>
      <c r="C739" s="276"/>
      <c r="F739" s="269"/>
      <c r="G739" s="269"/>
      <c r="H739" s="269"/>
      <c r="I739" s="269"/>
      <c r="K739" s="220"/>
      <c r="L739" s="277"/>
    </row>
    <row r="740" spans="1:12" x14ac:dyDescent="0.15">
      <c r="A740" s="269"/>
      <c r="C740" s="276"/>
      <c r="F740" s="282"/>
      <c r="G740" s="282"/>
      <c r="H740" s="282"/>
      <c r="I740" s="282"/>
      <c r="K740" s="220"/>
      <c r="L740" s="277"/>
    </row>
    <row r="741" spans="1:12" x14ac:dyDescent="0.15">
      <c r="A741" s="269"/>
      <c r="C741" s="276"/>
      <c r="F741" s="269"/>
      <c r="G741" s="269"/>
      <c r="H741" s="269"/>
      <c r="I741" s="269"/>
      <c r="K741" s="220"/>
      <c r="L741" s="277"/>
    </row>
    <row r="742" spans="1:12" x14ac:dyDescent="0.15">
      <c r="A742" s="269"/>
      <c r="C742" s="276"/>
      <c r="F742" s="269"/>
      <c r="G742" s="269"/>
      <c r="H742" s="269"/>
      <c r="I742" s="269"/>
      <c r="K742" s="220"/>
      <c r="L742" s="277"/>
    </row>
    <row r="743" spans="1:12" x14ac:dyDescent="0.15">
      <c r="A743" s="269"/>
      <c r="C743" s="276"/>
      <c r="F743" s="269"/>
      <c r="G743" s="269"/>
      <c r="H743" s="269"/>
      <c r="I743" s="269"/>
      <c r="K743" s="220"/>
      <c r="L743" s="277"/>
    </row>
    <row r="744" spans="1:12" x14ac:dyDescent="0.15">
      <c r="A744" s="269"/>
      <c r="C744" s="276"/>
      <c r="F744" s="269"/>
      <c r="G744" s="269"/>
      <c r="H744" s="269"/>
      <c r="I744" s="269"/>
      <c r="K744" s="220"/>
      <c r="L744" s="277"/>
    </row>
    <row r="745" spans="1:12" x14ac:dyDescent="0.15">
      <c r="A745" s="269"/>
      <c r="C745" s="276"/>
      <c r="F745" s="269"/>
      <c r="G745" s="269"/>
      <c r="H745" s="269"/>
      <c r="I745" s="269"/>
      <c r="K745" s="220"/>
      <c r="L745" s="277"/>
    </row>
    <row r="746" spans="1:12" x14ac:dyDescent="0.15">
      <c r="A746" s="269"/>
      <c r="C746" s="276"/>
      <c r="F746" s="269"/>
      <c r="G746" s="269"/>
      <c r="H746" s="269"/>
      <c r="I746" s="269"/>
      <c r="K746" s="220"/>
      <c r="L746" s="277"/>
    </row>
    <row r="747" spans="1:12" x14ac:dyDescent="0.15">
      <c r="A747" s="269"/>
      <c r="C747" s="276"/>
      <c r="F747" s="269"/>
      <c r="G747" s="269"/>
      <c r="H747" s="269"/>
      <c r="I747" s="269"/>
      <c r="K747" s="220"/>
      <c r="L747" s="277"/>
    </row>
    <row r="748" spans="1:12" x14ac:dyDescent="0.15">
      <c r="A748" s="269"/>
      <c r="C748" s="276"/>
      <c r="F748" s="269"/>
      <c r="G748" s="269"/>
      <c r="H748" s="269"/>
      <c r="I748" s="269"/>
      <c r="K748" s="220"/>
      <c r="L748" s="277"/>
    </row>
    <row r="749" spans="1:12" x14ac:dyDescent="0.15">
      <c r="A749" s="269"/>
      <c r="C749" s="276"/>
      <c r="F749" s="269"/>
      <c r="G749" s="269"/>
      <c r="H749" s="269"/>
      <c r="I749" s="269"/>
      <c r="K749" s="220"/>
      <c r="L749" s="277"/>
    </row>
    <row r="750" spans="1:12" x14ac:dyDescent="0.15">
      <c r="A750" s="269"/>
      <c r="C750" s="276"/>
      <c r="F750" s="269"/>
      <c r="G750" s="269"/>
      <c r="H750" s="269"/>
      <c r="I750" s="269"/>
      <c r="K750" s="220"/>
      <c r="L750" s="277"/>
    </row>
    <row r="751" spans="1:12" x14ac:dyDescent="0.15">
      <c r="A751" s="269"/>
      <c r="C751" s="276"/>
      <c r="F751" s="269"/>
      <c r="G751" s="269"/>
      <c r="H751" s="269"/>
      <c r="I751" s="269"/>
      <c r="K751" s="220"/>
      <c r="L751" s="277"/>
    </row>
    <row r="752" spans="1:12" x14ac:dyDescent="0.15">
      <c r="A752" s="269"/>
      <c r="C752" s="276"/>
      <c r="F752" s="269"/>
      <c r="G752" s="269"/>
      <c r="H752" s="269"/>
      <c r="I752" s="269"/>
      <c r="K752" s="220"/>
      <c r="L752" s="277"/>
    </row>
    <row r="753" spans="1:12" x14ac:dyDescent="0.15">
      <c r="A753" s="269"/>
      <c r="C753" s="276"/>
      <c r="F753" s="269"/>
      <c r="G753" s="269"/>
      <c r="H753" s="269"/>
      <c r="I753" s="269"/>
      <c r="K753" s="220"/>
      <c r="L753" s="277"/>
    </row>
    <row r="754" spans="1:12" x14ac:dyDescent="0.15">
      <c r="A754" s="269"/>
      <c r="C754" s="276"/>
      <c r="F754" s="269"/>
      <c r="G754" s="269"/>
      <c r="H754" s="269"/>
      <c r="I754" s="269"/>
      <c r="K754" s="220"/>
      <c r="L754" s="277"/>
    </row>
    <row r="755" spans="1:12" x14ac:dyDescent="0.15">
      <c r="A755" s="282"/>
      <c r="C755" s="276"/>
      <c r="F755" s="269"/>
      <c r="G755" s="269"/>
      <c r="H755" s="269"/>
      <c r="I755" s="269"/>
      <c r="K755" s="220"/>
      <c r="L755" s="277"/>
    </row>
    <row r="756" spans="1:12" x14ac:dyDescent="0.15">
      <c r="A756" s="269"/>
      <c r="C756" s="276"/>
      <c r="F756" s="282"/>
      <c r="G756" s="282"/>
      <c r="H756" s="282"/>
      <c r="I756" s="282"/>
      <c r="K756" s="220"/>
      <c r="L756" s="277"/>
    </row>
    <row r="757" spans="1:12" x14ac:dyDescent="0.15">
      <c r="A757" s="269"/>
      <c r="C757" s="276"/>
      <c r="F757" s="269"/>
      <c r="G757" s="269"/>
      <c r="H757" s="269"/>
      <c r="I757" s="269"/>
      <c r="K757" s="220"/>
      <c r="L757" s="277"/>
    </row>
    <row r="758" spans="1:12" x14ac:dyDescent="0.15">
      <c r="A758" s="269"/>
      <c r="C758" s="276"/>
      <c r="F758" s="269"/>
      <c r="G758" s="269"/>
      <c r="H758" s="269"/>
      <c r="I758" s="269"/>
      <c r="K758" s="220"/>
      <c r="L758" s="277"/>
    </row>
    <row r="759" spans="1:12" x14ac:dyDescent="0.15">
      <c r="A759" s="269"/>
      <c r="C759" s="276"/>
      <c r="F759" s="269"/>
      <c r="G759" s="269"/>
      <c r="H759" s="269"/>
      <c r="I759" s="269"/>
      <c r="K759" s="220"/>
      <c r="L759" s="277"/>
    </row>
    <row r="760" spans="1:12" x14ac:dyDescent="0.15">
      <c r="A760" s="269"/>
      <c r="C760" s="276"/>
      <c r="F760" s="269"/>
      <c r="G760" s="269"/>
      <c r="H760" s="269"/>
      <c r="I760" s="269"/>
      <c r="K760" s="220"/>
      <c r="L760" s="277"/>
    </row>
    <row r="761" spans="1:12" x14ac:dyDescent="0.15">
      <c r="A761" s="269"/>
      <c r="C761" s="276"/>
      <c r="F761" s="269"/>
      <c r="G761" s="269"/>
      <c r="H761" s="269"/>
      <c r="I761" s="269"/>
      <c r="K761" s="220"/>
      <c r="L761" s="277"/>
    </row>
    <row r="762" spans="1:12" x14ac:dyDescent="0.15">
      <c r="A762" s="269"/>
      <c r="C762" s="276"/>
      <c r="F762" s="269"/>
      <c r="G762" s="269"/>
      <c r="H762" s="269"/>
      <c r="I762" s="269"/>
      <c r="K762" s="220"/>
      <c r="L762" s="277"/>
    </row>
    <row r="763" spans="1:12" x14ac:dyDescent="0.15">
      <c r="A763" s="269"/>
      <c r="C763" s="276"/>
      <c r="F763" s="269"/>
      <c r="G763" s="269"/>
      <c r="H763" s="269"/>
      <c r="I763" s="269"/>
      <c r="K763" s="220"/>
      <c r="L763" s="277"/>
    </row>
    <row r="764" spans="1:12" x14ac:dyDescent="0.15">
      <c r="A764" s="269"/>
      <c r="C764" s="276"/>
      <c r="F764" s="269"/>
      <c r="G764" s="269"/>
      <c r="H764" s="269"/>
      <c r="I764" s="269"/>
      <c r="K764" s="220"/>
      <c r="L764" s="277"/>
    </row>
    <row r="765" spans="1:12" x14ac:dyDescent="0.15">
      <c r="A765" s="269"/>
      <c r="C765" s="276"/>
      <c r="F765" s="269"/>
      <c r="G765" s="269"/>
      <c r="H765" s="269"/>
      <c r="I765" s="269"/>
      <c r="K765" s="220"/>
      <c r="L765" s="277"/>
    </row>
    <row r="766" spans="1:12" x14ac:dyDescent="0.15">
      <c r="A766" s="269"/>
      <c r="C766" s="276"/>
      <c r="F766" s="269"/>
      <c r="G766" s="269"/>
      <c r="H766" s="269"/>
      <c r="I766" s="269"/>
      <c r="K766" s="220"/>
      <c r="L766" s="277"/>
    </row>
    <row r="767" spans="1:12" x14ac:dyDescent="0.15">
      <c r="A767" s="269"/>
      <c r="C767" s="276"/>
      <c r="F767" s="269"/>
      <c r="G767" s="269"/>
      <c r="H767" s="269"/>
      <c r="I767" s="269"/>
      <c r="K767" s="220"/>
      <c r="L767" s="277"/>
    </row>
    <row r="768" spans="1:12" x14ac:dyDescent="0.15">
      <c r="A768" s="269"/>
      <c r="C768" s="276"/>
      <c r="F768" s="269"/>
      <c r="G768" s="269"/>
      <c r="H768" s="269"/>
      <c r="I768" s="269"/>
      <c r="K768" s="220"/>
      <c r="L768" s="277"/>
    </row>
    <row r="769" spans="1:12" x14ac:dyDescent="0.15">
      <c r="A769" s="269"/>
      <c r="C769" s="276"/>
      <c r="F769" s="269"/>
      <c r="G769" s="269"/>
      <c r="H769" s="269"/>
      <c r="I769" s="269"/>
      <c r="K769" s="220"/>
      <c r="L769" s="277"/>
    </row>
    <row r="770" spans="1:12" x14ac:dyDescent="0.15">
      <c r="A770" s="269"/>
      <c r="C770" s="276"/>
      <c r="F770" s="269"/>
      <c r="G770" s="269"/>
      <c r="H770" s="269"/>
      <c r="I770" s="269"/>
      <c r="K770" s="220"/>
      <c r="L770" s="277"/>
    </row>
    <row r="771" spans="1:12" x14ac:dyDescent="0.15">
      <c r="A771" s="269"/>
      <c r="C771" s="276"/>
      <c r="F771" s="269"/>
      <c r="G771" s="269"/>
      <c r="H771" s="269"/>
      <c r="I771" s="269"/>
      <c r="K771" s="220"/>
      <c r="L771" s="277"/>
    </row>
    <row r="772" spans="1:12" x14ac:dyDescent="0.15">
      <c r="A772" s="282"/>
      <c r="C772" s="276"/>
      <c r="F772" s="269"/>
      <c r="G772" s="269"/>
      <c r="H772" s="269"/>
      <c r="I772" s="269"/>
      <c r="K772" s="220"/>
      <c r="L772" s="277"/>
    </row>
    <row r="773" spans="1:12" x14ac:dyDescent="0.15">
      <c r="A773" s="269"/>
      <c r="C773" s="276"/>
      <c r="F773" s="282"/>
      <c r="G773" s="282"/>
      <c r="H773" s="282"/>
      <c r="I773" s="282"/>
      <c r="K773" s="220"/>
      <c r="L773" s="277"/>
    </row>
    <row r="774" spans="1:12" x14ac:dyDescent="0.15">
      <c r="A774" s="269"/>
      <c r="C774" s="276"/>
      <c r="F774" s="269"/>
      <c r="G774" s="269"/>
      <c r="H774" s="269"/>
      <c r="I774" s="269"/>
      <c r="K774" s="220"/>
      <c r="L774" s="277"/>
    </row>
    <row r="775" spans="1:12" x14ac:dyDescent="0.15">
      <c r="A775" s="269"/>
      <c r="C775" s="276"/>
      <c r="F775" s="269"/>
      <c r="G775" s="269"/>
      <c r="H775" s="269"/>
      <c r="I775" s="269"/>
      <c r="K775" s="220"/>
      <c r="L775" s="277"/>
    </row>
    <row r="776" spans="1:12" x14ac:dyDescent="0.15">
      <c r="A776" s="269"/>
      <c r="C776" s="276"/>
      <c r="F776" s="269"/>
      <c r="G776" s="269"/>
      <c r="H776" s="269"/>
      <c r="I776" s="269"/>
      <c r="K776" s="220"/>
      <c r="L776" s="277"/>
    </row>
    <row r="777" spans="1:12" x14ac:dyDescent="0.15">
      <c r="A777" s="269"/>
      <c r="C777" s="276"/>
      <c r="F777" s="269"/>
      <c r="G777" s="269"/>
      <c r="H777" s="269"/>
      <c r="I777" s="269"/>
      <c r="K777" s="220"/>
      <c r="L777" s="277"/>
    </row>
    <row r="778" spans="1:12" x14ac:dyDescent="0.15">
      <c r="A778" s="269"/>
      <c r="C778" s="276"/>
      <c r="F778" s="269"/>
      <c r="G778" s="269"/>
      <c r="H778" s="269"/>
      <c r="I778" s="269"/>
      <c r="K778" s="220"/>
      <c r="L778" s="277"/>
    </row>
    <row r="779" spans="1:12" x14ac:dyDescent="0.15">
      <c r="A779" s="269"/>
      <c r="C779" s="276"/>
      <c r="F779" s="269"/>
      <c r="G779" s="269"/>
      <c r="H779" s="269"/>
      <c r="I779" s="269"/>
      <c r="K779" s="220"/>
      <c r="L779" s="277"/>
    </row>
    <row r="780" spans="1:12" x14ac:dyDescent="0.15">
      <c r="A780" s="269"/>
      <c r="C780" s="276"/>
      <c r="F780" s="269"/>
      <c r="G780" s="269"/>
      <c r="H780" s="269"/>
      <c r="I780" s="269"/>
      <c r="K780" s="220"/>
      <c r="L780" s="277"/>
    </row>
    <row r="781" spans="1:12" x14ac:dyDescent="0.15">
      <c r="A781" s="269"/>
      <c r="C781" s="276"/>
      <c r="F781" s="269"/>
      <c r="G781" s="269"/>
      <c r="H781" s="269"/>
      <c r="I781" s="269"/>
      <c r="K781" s="220"/>
      <c r="L781" s="277"/>
    </row>
    <row r="782" spans="1:12" x14ac:dyDescent="0.15">
      <c r="A782" s="269"/>
      <c r="C782" s="276"/>
      <c r="F782" s="269"/>
      <c r="G782" s="269"/>
      <c r="H782" s="269"/>
      <c r="I782" s="269"/>
      <c r="K782" s="220"/>
      <c r="L782" s="277"/>
    </row>
    <row r="783" spans="1:12" x14ac:dyDescent="0.15">
      <c r="A783" s="269"/>
      <c r="C783" s="276"/>
      <c r="F783" s="269"/>
      <c r="G783" s="269"/>
      <c r="H783" s="269"/>
      <c r="I783" s="269"/>
      <c r="K783" s="220"/>
      <c r="L783" s="277"/>
    </row>
    <row r="784" spans="1:12" x14ac:dyDescent="0.15">
      <c r="A784" s="269"/>
      <c r="C784" s="276"/>
      <c r="F784" s="269"/>
      <c r="G784" s="269"/>
      <c r="H784" s="269"/>
      <c r="I784" s="269"/>
      <c r="K784" s="220"/>
      <c r="L784" s="277"/>
    </row>
    <row r="785" spans="1:12" x14ac:dyDescent="0.15">
      <c r="A785" s="269"/>
      <c r="C785" s="276"/>
      <c r="F785" s="269"/>
      <c r="G785" s="269"/>
      <c r="H785" s="269"/>
      <c r="I785" s="269"/>
      <c r="K785" s="220"/>
      <c r="L785" s="277"/>
    </row>
    <row r="786" spans="1:12" x14ac:dyDescent="0.15">
      <c r="A786" s="269"/>
      <c r="C786" s="276"/>
      <c r="F786" s="269"/>
      <c r="G786" s="269"/>
      <c r="H786" s="269"/>
      <c r="I786" s="269"/>
      <c r="K786" s="220"/>
      <c r="L786" s="277"/>
    </row>
    <row r="787" spans="1:12" x14ac:dyDescent="0.15">
      <c r="A787" s="269"/>
      <c r="C787" s="276"/>
      <c r="F787" s="269"/>
      <c r="G787" s="269"/>
      <c r="H787" s="269"/>
      <c r="I787" s="269"/>
      <c r="K787" s="220"/>
      <c r="L787" s="277"/>
    </row>
    <row r="788" spans="1:12" x14ac:dyDescent="0.15">
      <c r="A788" s="282"/>
      <c r="C788" s="276"/>
      <c r="F788" s="269"/>
      <c r="G788" s="269"/>
      <c r="H788" s="269"/>
      <c r="I788" s="269"/>
      <c r="K788" s="220"/>
      <c r="L788" s="277"/>
    </row>
    <row r="789" spans="1:12" x14ac:dyDescent="0.15">
      <c r="A789" s="269"/>
      <c r="C789" s="276"/>
      <c r="F789" s="282"/>
      <c r="G789" s="282"/>
      <c r="H789" s="282"/>
      <c r="I789" s="282"/>
      <c r="K789" s="220"/>
      <c r="L789" s="277"/>
    </row>
    <row r="790" spans="1:12" x14ac:dyDescent="0.15">
      <c r="A790" s="269"/>
      <c r="C790" s="276"/>
      <c r="F790" s="269"/>
      <c r="G790" s="269"/>
      <c r="H790" s="269"/>
      <c r="I790" s="269"/>
      <c r="K790" s="220"/>
      <c r="L790" s="277"/>
    </row>
    <row r="791" spans="1:12" x14ac:dyDescent="0.15">
      <c r="A791" s="269"/>
      <c r="C791" s="276"/>
      <c r="F791" s="269"/>
      <c r="G791" s="269"/>
      <c r="H791" s="269"/>
      <c r="I791" s="269"/>
      <c r="K791" s="220"/>
      <c r="L791" s="277"/>
    </row>
    <row r="792" spans="1:12" x14ac:dyDescent="0.15">
      <c r="A792" s="269"/>
      <c r="C792" s="276"/>
      <c r="F792" s="269"/>
      <c r="G792" s="269"/>
      <c r="H792" s="269"/>
      <c r="I792" s="269"/>
      <c r="K792" s="220"/>
      <c r="L792" s="277"/>
    </row>
    <row r="793" spans="1:12" x14ac:dyDescent="0.15">
      <c r="A793" s="269"/>
      <c r="C793" s="276"/>
      <c r="F793" s="269"/>
      <c r="G793" s="269"/>
      <c r="H793" s="269"/>
      <c r="I793" s="269"/>
      <c r="K793" s="220"/>
      <c r="L793" s="277"/>
    </row>
    <row r="794" spans="1:12" x14ac:dyDescent="0.15">
      <c r="A794" s="269"/>
      <c r="C794" s="276"/>
      <c r="F794" s="269"/>
      <c r="G794" s="269"/>
      <c r="H794" s="269"/>
      <c r="I794" s="269"/>
      <c r="K794" s="220"/>
      <c r="L794" s="277"/>
    </row>
    <row r="795" spans="1:12" x14ac:dyDescent="0.15">
      <c r="A795" s="269"/>
      <c r="C795" s="276"/>
      <c r="F795" s="269"/>
      <c r="G795" s="269"/>
      <c r="H795" s="269"/>
      <c r="I795" s="269"/>
      <c r="K795" s="220"/>
      <c r="L795" s="277"/>
    </row>
    <row r="796" spans="1:12" x14ac:dyDescent="0.15">
      <c r="A796" s="269"/>
      <c r="C796" s="276"/>
      <c r="F796" s="269"/>
      <c r="G796" s="269"/>
      <c r="H796" s="269"/>
      <c r="I796" s="269"/>
      <c r="K796" s="220"/>
      <c r="L796" s="277"/>
    </row>
    <row r="797" spans="1:12" x14ac:dyDescent="0.15">
      <c r="A797" s="269"/>
      <c r="C797" s="276"/>
      <c r="F797" s="269"/>
      <c r="G797" s="269"/>
      <c r="H797" s="269"/>
      <c r="I797" s="269"/>
      <c r="K797" s="220"/>
      <c r="L797" s="277"/>
    </row>
    <row r="798" spans="1:12" x14ac:dyDescent="0.15">
      <c r="A798" s="269"/>
      <c r="C798" s="276"/>
      <c r="F798" s="269"/>
      <c r="G798" s="269"/>
      <c r="H798" s="269"/>
      <c r="I798" s="269"/>
      <c r="K798" s="220"/>
      <c r="L798" s="277"/>
    </row>
    <row r="799" spans="1:12" x14ac:dyDescent="0.15">
      <c r="A799" s="269"/>
      <c r="C799" s="276"/>
      <c r="F799" s="269"/>
      <c r="G799" s="269"/>
      <c r="H799" s="269"/>
      <c r="I799" s="269"/>
      <c r="K799" s="220"/>
      <c r="L799" s="277"/>
    </row>
    <row r="800" spans="1:12" x14ac:dyDescent="0.15">
      <c r="A800" s="269"/>
      <c r="C800" s="276"/>
      <c r="F800" s="269"/>
      <c r="G800" s="269"/>
      <c r="H800" s="269"/>
      <c r="I800" s="269"/>
      <c r="K800" s="220"/>
      <c r="L800" s="277"/>
    </row>
    <row r="801" spans="1:12" x14ac:dyDescent="0.15">
      <c r="A801" s="269"/>
      <c r="C801" s="276"/>
      <c r="F801" s="269"/>
      <c r="G801" s="269"/>
      <c r="H801" s="269"/>
      <c r="I801" s="269"/>
      <c r="K801" s="220"/>
      <c r="L801" s="277"/>
    </row>
    <row r="802" spans="1:12" x14ac:dyDescent="0.15">
      <c r="A802" s="269"/>
      <c r="C802" s="276"/>
      <c r="F802" s="269"/>
      <c r="G802" s="269"/>
      <c r="H802" s="269"/>
      <c r="I802" s="269"/>
      <c r="K802" s="220"/>
      <c r="L802" s="277"/>
    </row>
    <row r="803" spans="1:12" x14ac:dyDescent="0.15">
      <c r="A803" s="269"/>
      <c r="C803" s="276"/>
      <c r="F803" s="269"/>
      <c r="G803" s="269"/>
      <c r="H803" s="269"/>
      <c r="I803" s="269"/>
      <c r="K803" s="220"/>
      <c r="L803" s="277"/>
    </row>
    <row r="804" spans="1:12" x14ac:dyDescent="0.15">
      <c r="A804" s="269"/>
      <c r="C804" s="276"/>
      <c r="F804" s="269"/>
      <c r="G804" s="269"/>
      <c r="H804" s="269"/>
      <c r="I804" s="269"/>
      <c r="K804" s="220"/>
      <c r="L804" s="277"/>
    </row>
    <row r="805" spans="1:12" x14ac:dyDescent="0.15">
      <c r="A805" s="282"/>
      <c r="C805" s="276"/>
      <c r="F805" s="269"/>
      <c r="G805" s="269"/>
      <c r="H805" s="269"/>
      <c r="I805" s="269"/>
      <c r="K805" s="220"/>
      <c r="L805" s="277"/>
    </row>
    <row r="806" spans="1:12" x14ac:dyDescent="0.15">
      <c r="A806" s="269"/>
      <c r="C806" s="276"/>
      <c r="F806" s="282"/>
      <c r="G806" s="282"/>
      <c r="H806" s="282"/>
      <c r="I806" s="282"/>
      <c r="K806" s="220"/>
      <c r="L806" s="277"/>
    </row>
    <row r="807" spans="1:12" x14ac:dyDescent="0.15">
      <c r="A807" s="269"/>
      <c r="C807" s="276"/>
      <c r="F807" s="269"/>
      <c r="G807" s="269"/>
      <c r="H807" s="269"/>
      <c r="I807" s="269"/>
      <c r="K807" s="220"/>
      <c r="L807" s="277"/>
    </row>
    <row r="808" spans="1:12" x14ac:dyDescent="0.15">
      <c r="A808" s="269"/>
      <c r="C808" s="276"/>
      <c r="F808" s="269"/>
      <c r="G808" s="269"/>
      <c r="H808" s="269"/>
      <c r="I808" s="269"/>
      <c r="K808" s="220"/>
      <c r="L808" s="277"/>
    </row>
    <row r="809" spans="1:12" x14ac:dyDescent="0.15">
      <c r="A809" s="269"/>
      <c r="C809" s="276"/>
      <c r="F809" s="269"/>
      <c r="G809" s="269"/>
      <c r="H809" s="269"/>
      <c r="I809" s="269"/>
      <c r="K809" s="220"/>
      <c r="L809" s="277"/>
    </row>
    <row r="810" spans="1:12" x14ac:dyDescent="0.15">
      <c r="A810" s="269"/>
      <c r="C810" s="276"/>
      <c r="F810" s="269"/>
      <c r="G810" s="269"/>
      <c r="H810" s="269"/>
      <c r="I810" s="269"/>
      <c r="K810" s="220"/>
      <c r="L810" s="277"/>
    </row>
    <row r="811" spans="1:12" x14ac:dyDescent="0.15">
      <c r="A811" s="269"/>
      <c r="C811" s="276"/>
      <c r="F811" s="269"/>
      <c r="G811" s="269"/>
      <c r="H811" s="269"/>
      <c r="I811" s="269"/>
      <c r="K811" s="220"/>
      <c r="L811" s="277"/>
    </row>
    <row r="812" spans="1:12" x14ac:dyDescent="0.15">
      <c r="A812" s="269"/>
      <c r="C812" s="276"/>
      <c r="F812" s="269"/>
      <c r="G812" s="269"/>
      <c r="H812" s="269"/>
      <c r="I812" s="269"/>
      <c r="K812" s="220"/>
      <c r="L812" s="277"/>
    </row>
    <row r="813" spans="1:12" x14ac:dyDescent="0.15">
      <c r="A813" s="269"/>
      <c r="C813" s="276"/>
      <c r="F813" s="269"/>
      <c r="G813" s="269"/>
      <c r="H813" s="269"/>
      <c r="I813" s="269"/>
      <c r="K813" s="220"/>
      <c r="L813" s="277"/>
    </row>
    <row r="814" spans="1:12" x14ac:dyDescent="0.15">
      <c r="A814" s="269"/>
      <c r="C814" s="276"/>
      <c r="F814" s="269"/>
      <c r="G814" s="269"/>
      <c r="H814" s="269"/>
      <c r="I814" s="269"/>
      <c r="K814" s="220"/>
      <c r="L814" s="277"/>
    </row>
    <row r="815" spans="1:12" x14ac:dyDescent="0.15">
      <c r="A815" s="269"/>
      <c r="C815" s="276"/>
      <c r="F815" s="269"/>
      <c r="G815" s="269"/>
      <c r="H815" s="269"/>
      <c r="I815" s="269"/>
      <c r="K815" s="220"/>
      <c r="L815" s="277"/>
    </row>
    <row r="816" spans="1:12" x14ac:dyDescent="0.15">
      <c r="A816" s="269"/>
      <c r="C816" s="276"/>
      <c r="F816" s="269"/>
      <c r="G816" s="269"/>
      <c r="H816" s="269"/>
      <c r="I816" s="269"/>
      <c r="K816" s="220"/>
      <c r="L816" s="277"/>
    </row>
    <row r="817" spans="1:12" x14ac:dyDescent="0.15">
      <c r="A817" s="269"/>
      <c r="C817" s="276"/>
      <c r="F817" s="269"/>
      <c r="G817" s="269"/>
      <c r="H817" s="269"/>
      <c r="I817" s="269"/>
      <c r="K817" s="220"/>
      <c r="L817" s="277"/>
    </row>
    <row r="818" spans="1:12" x14ac:dyDescent="0.15">
      <c r="A818" s="269"/>
      <c r="C818" s="276"/>
      <c r="F818" s="269"/>
      <c r="G818" s="269"/>
      <c r="H818" s="269"/>
      <c r="I818" s="269"/>
      <c r="K818" s="220"/>
      <c r="L818" s="277"/>
    </row>
    <row r="819" spans="1:12" x14ac:dyDescent="0.15">
      <c r="A819" s="269"/>
      <c r="C819" s="276"/>
      <c r="F819" s="269"/>
      <c r="G819" s="269"/>
      <c r="H819" s="269"/>
      <c r="I819" s="269"/>
      <c r="K819" s="220"/>
      <c r="L819" s="277"/>
    </row>
    <row r="820" spans="1:12" x14ac:dyDescent="0.15">
      <c r="A820" s="269"/>
      <c r="C820" s="276"/>
      <c r="F820" s="269"/>
      <c r="G820" s="269"/>
      <c r="H820" s="269"/>
      <c r="I820" s="269"/>
      <c r="K820" s="220"/>
      <c r="L820" s="277"/>
    </row>
    <row r="821" spans="1:12" x14ac:dyDescent="0.15">
      <c r="A821" s="269"/>
      <c r="C821" s="276"/>
      <c r="F821" s="269"/>
      <c r="G821" s="269"/>
      <c r="H821" s="269"/>
      <c r="I821" s="269"/>
      <c r="K821" s="220"/>
      <c r="L821" s="277"/>
    </row>
    <row r="822" spans="1:12" x14ac:dyDescent="0.15">
      <c r="A822" s="282"/>
      <c r="C822" s="276"/>
      <c r="F822" s="269"/>
      <c r="G822" s="269"/>
      <c r="H822" s="269"/>
      <c r="I822" s="269"/>
      <c r="K822" s="220"/>
      <c r="L822" s="277"/>
    </row>
    <row r="823" spans="1:12" x14ac:dyDescent="0.15">
      <c r="A823" s="269"/>
      <c r="C823" s="276"/>
      <c r="F823" s="282"/>
      <c r="G823" s="282"/>
      <c r="H823" s="282"/>
      <c r="I823" s="282"/>
      <c r="K823" s="220"/>
      <c r="L823" s="277"/>
    </row>
    <row r="824" spans="1:12" x14ac:dyDescent="0.15">
      <c r="A824" s="269"/>
      <c r="C824" s="276"/>
      <c r="F824" s="269"/>
      <c r="G824" s="269"/>
      <c r="H824" s="269"/>
      <c r="I824" s="269"/>
      <c r="K824" s="220"/>
      <c r="L824" s="277"/>
    </row>
    <row r="825" spans="1:12" x14ac:dyDescent="0.15">
      <c r="A825" s="269"/>
      <c r="C825" s="276"/>
      <c r="F825" s="269"/>
      <c r="G825" s="269"/>
      <c r="H825" s="269"/>
      <c r="I825" s="269"/>
      <c r="K825" s="220"/>
      <c r="L825" s="277"/>
    </row>
    <row r="826" spans="1:12" x14ac:dyDescent="0.15">
      <c r="A826" s="269"/>
      <c r="C826" s="276"/>
      <c r="F826" s="269"/>
      <c r="G826" s="269"/>
      <c r="H826" s="269"/>
      <c r="I826" s="269"/>
      <c r="K826" s="220"/>
      <c r="L826" s="277"/>
    </row>
    <row r="827" spans="1:12" x14ac:dyDescent="0.15">
      <c r="A827" s="269"/>
      <c r="C827" s="276"/>
      <c r="F827" s="269"/>
      <c r="G827" s="269"/>
      <c r="H827" s="269"/>
      <c r="I827" s="269"/>
      <c r="K827" s="220"/>
      <c r="L827" s="277"/>
    </row>
    <row r="828" spans="1:12" x14ac:dyDescent="0.15">
      <c r="A828" s="269"/>
      <c r="C828" s="276"/>
      <c r="F828" s="269"/>
      <c r="G828" s="269"/>
      <c r="H828" s="269"/>
      <c r="I828" s="269"/>
      <c r="K828" s="220"/>
      <c r="L828" s="277"/>
    </row>
    <row r="829" spans="1:12" x14ac:dyDescent="0.15">
      <c r="A829" s="269"/>
      <c r="C829" s="276"/>
      <c r="F829" s="269"/>
      <c r="G829" s="269"/>
      <c r="H829" s="269"/>
      <c r="I829" s="269"/>
      <c r="K829" s="220"/>
      <c r="L829" s="277"/>
    </row>
    <row r="830" spans="1:12" x14ac:dyDescent="0.15">
      <c r="A830" s="269"/>
      <c r="C830" s="276"/>
      <c r="F830" s="269"/>
      <c r="G830" s="269"/>
      <c r="H830" s="269"/>
      <c r="I830" s="269"/>
      <c r="K830" s="220"/>
      <c r="L830" s="277"/>
    </row>
    <row r="831" spans="1:12" x14ac:dyDescent="0.15">
      <c r="A831" s="269"/>
      <c r="C831" s="276"/>
      <c r="F831" s="269"/>
      <c r="G831" s="269"/>
      <c r="H831" s="269"/>
      <c r="I831" s="269"/>
      <c r="K831" s="220"/>
      <c r="L831" s="277"/>
    </row>
    <row r="832" spans="1:12" x14ac:dyDescent="0.15">
      <c r="A832" s="269"/>
      <c r="C832" s="276"/>
      <c r="F832" s="269"/>
      <c r="G832" s="269"/>
      <c r="H832" s="269"/>
      <c r="I832" s="269"/>
      <c r="K832" s="220"/>
      <c r="L832" s="277"/>
    </row>
    <row r="833" spans="1:12" x14ac:dyDescent="0.15">
      <c r="A833" s="269"/>
      <c r="C833" s="276"/>
      <c r="F833" s="269"/>
      <c r="G833" s="269"/>
      <c r="H833" s="269"/>
      <c r="I833" s="269"/>
      <c r="K833" s="220"/>
      <c r="L833" s="277"/>
    </row>
    <row r="834" spans="1:12" x14ac:dyDescent="0.15">
      <c r="A834" s="269"/>
      <c r="C834" s="276"/>
      <c r="F834" s="269"/>
      <c r="G834" s="269"/>
      <c r="H834" s="269"/>
      <c r="I834" s="269"/>
      <c r="K834" s="220"/>
      <c r="L834" s="277"/>
    </row>
    <row r="835" spans="1:12" x14ac:dyDescent="0.15">
      <c r="A835" s="269"/>
      <c r="C835" s="276"/>
      <c r="F835" s="269"/>
      <c r="G835" s="269"/>
      <c r="H835" s="269"/>
      <c r="I835" s="269"/>
      <c r="K835" s="220"/>
      <c r="L835" s="277"/>
    </row>
    <row r="836" spans="1:12" x14ac:dyDescent="0.15">
      <c r="A836" s="269"/>
      <c r="C836" s="276"/>
      <c r="F836" s="269"/>
      <c r="G836" s="269"/>
      <c r="H836" s="269"/>
      <c r="I836" s="269"/>
      <c r="K836" s="220"/>
      <c r="L836" s="277"/>
    </row>
    <row r="837" spans="1:12" x14ac:dyDescent="0.15">
      <c r="A837" s="269"/>
      <c r="C837" s="276"/>
      <c r="F837" s="269"/>
      <c r="G837" s="269"/>
      <c r="H837" s="269"/>
      <c r="I837" s="269"/>
      <c r="K837" s="220"/>
      <c r="L837" s="277"/>
    </row>
    <row r="838" spans="1:12" x14ac:dyDescent="0.15">
      <c r="A838" s="282"/>
      <c r="C838" s="276"/>
      <c r="F838" s="269"/>
      <c r="G838" s="269"/>
      <c r="H838" s="269"/>
      <c r="I838" s="269"/>
      <c r="K838" s="220"/>
      <c r="L838" s="277"/>
    </row>
    <row r="839" spans="1:12" x14ac:dyDescent="0.15">
      <c r="A839" s="269"/>
      <c r="C839" s="276"/>
      <c r="F839" s="282"/>
      <c r="G839" s="282"/>
      <c r="H839" s="282"/>
      <c r="I839" s="282"/>
      <c r="K839" s="220"/>
      <c r="L839" s="277"/>
    </row>
    <row r="840" spans="1:12" x14ac:dyDescent="0.15">
      <c r="A840" s="269"/>
      <c r="C840" s="276"/>
      <c r="F840" s="269"/>
      <c r="G840" s="269"/>
      <c r="H840" s="269"/>
      <c r="I840" s="269"/>
      <c r="K840" s="220"/>
      <c r="L840" s="277"/>
    </row>
    <row r="841" spans="1:12" x14ac:dyDescent="0.15">
      <c r="A841" s="269"/>
      <c r="C841" s="276"/>
      <c r="F841" s="269"/>
      <c r="G841" s="269"/>
      <c r="H841" s="269"/>
      <c r="I841" s="269"/>
      <c r="K841" s="220"/>
      <c r="L841" s="277"/>
    </row>
    <row r="842" spans="1:12" x14ac:dyDescent="0.15">
      <c r="A842" s="282"/>
      <c r="C842" s="276"/>
      <c r="F842" s="269"/>
      <c r="G842" s="269"/>
      <c r="H842" s="269"/>
      <c r="I842" s="269"/>
      <c r="K842" s="220"/>
      <c r="L842" s="277"/>
    </row>
    <row r="843" spans="1:12" x14ac:dyDescent="0.15">
      <c r="A843" s="282"/>
      <c r="C843" s="276"/>
      <c r="F843" s="282"/>
      <c r="G843" s="282"/>
      <c r="H843" s="282"/>
      <c r="I843" s="282"/>
      <c r="K843" s="220"/>
      <c r="L843" s="277"/>
    </row>
    <row r="844" spans="1:12" x14ac:dyDescent="0.15">
      <c r="A844" s="269"/>
      <c r="C844" s="276"/>
      <c r="F844" s="282"/>
      <c r="G844" s="282"/>
      <c r="H844" s="282"/>
      <c r="I844" s="282"/>
      <c r="K844" s="220"/>
      <c r="L844" s="277"/>
    </row>
    <row r="845" spans="1:12" x14ac:dyDescent="0.15">
      <c r="A845" s="269"/>
      <c r="C845" s="276"/>
      <c r="F845" s="269"/>
      <c r="G845" s="269"/>
      <c r="H845" s="269"/>
      <c r="I845" s="269"/>
      <c r="K845" s="220"/>
      <c r="L845" s="277"/>
    </row>
    <row r="846" spans="1:12" x14ac:dyDescent="0.15">
      <c r="A846" s="269"/>
      <c r="C846" s="276"/>
      <c r="F846" s="269"/>
      <c r="G846" s="269"/>
      <c r="H846" s="269"/>
      <c r="I846" s="269"/>
      <c r="K846" s="220"/>
      <c r="L846" s="277"/>
    </row>
    <row r="847" spans="1:12" x14ac:dyDescent="0.15">
      <c r="A847" s="269"/>
      <c r="C847" s="276"/>
      <c r="F847" s="269"/>
      <c r="G847" s="269"/>
      <c r="H847" s="269"/>
      <c r="I847" s="269"/>
      <c r="K847" s="220"/>
      <c r="L847" s="277"/>
    </row>
    <row r="848" spans="1:12" x14ac:dyDescent="0.15">
      <c r="A848" s="269"/>
      <c r="C848" s="276"/>
      <c r="F848" s="269"/>
      <c r="G848" s="269"/>
      <c r="H848" s="269"/>
      <c r="I848" s="269"/>
      <c r="K848" s="220"/>
      <c r="L848" s="277"/>
    </row>
    <row r="849" spans="1:12" x14ac:dyDescent="0.15">
      <c r="A849" s="269"/>
      <c r="C849" s="276"/>
      <c r="F849" s="269"/>
      <c r="G849" s="269"/>
      <c r="H849" s="269"/>
      <c r="I849" s="269"/>
      <c r="K849" s="220"/>
      <c r="L849" s="277"/>
    </row>
    <row r="850" spans="1:12" x14ac:dyDescent="0.15">
      <c r="A850" s="269"/>
      <c r="C850" s="276"/>
      <c r="F850" s="269"/>
      <c r="G850" s="269"/>
      <c r="H850" s="269"/>
      <c r="I850" s="269"/>
      <c r="K850" s="220"/>
      <c r="L850" s="277"/>
    </row>
    <row r="851" spans="1:12" x14ac:dyDescent="0.15">
      <c r="A851" s="269"/>
      <c r="C851" s="276"/>
      <c r="F851" s="269"/>
      <c r="G851" s="269"/>
      <c r="H851" s="269"/>
      <c r="I851" s="269"/>
      <c r="K851" s="220"/>
      <c r="L851" s="277"/>
    </row>
    <row r="852" spans="1:12" x14ac:dyDescent="0.15">
      <c r="A852" s="269"/>
      <c r="C852" s="276"/>
      <c r="F852" s="269"/>
      <c r="G852" s="269"/>
      <c r="H852" s="269"/>
      <c r="I852" s="269"/>
      <c r="K852" s="220"/>
      <c r="L852" s="277"/>
    </row>
    <row r="853" spans="1:12" x14ac:dyDescent="0.15">
      <c r="A853" s="269"/>
      <c r="C853" s="276"/>
      <c r="F853" s="269"/>
      <c r="G853" s="269"/>
      <c r="H853" s="269"/>
      <c r="I853" s="269"/>
      <c r="K853" s="220"/>
      <c r="L853" s="277"/>
    </row>
    <row r="854" spans="1:12" x14ac:dyDescent="0.15">
      <c r="A854" s="269"/>
      <c r="C854" s="276"/>
      <c r="F854" s="269"/>
      <c r="G854" s="269"/>
      <c r="H854" s="269"/>
      <c r="I854" s="269"/>
      <c r="K854" s="220"/>
      <c r="L854" s="277"/>
    </row>
    <row r="855" spans="1:12" x14ac:dyDescent="0.15">
      <c r="A855" s="269"/>
      <c r="C855" s="276"/>
      <c r="F855" s="269"/>
      <c r="G855" s="269"/>
      <c r="H855" s="269"/>
      <c r="I855" s="269"/>
      <c r="K855" s="220"/>
      <c r="L855" s="277"/>
    </row>
    <row r="856" spans="1:12" x14ac:dyDescent="0.15">
      <c r="A856" s="269"/>
      <c r="C856" s="276"/>
      <c r="F856" s="269"/>
      <c r="G856" s="269"/>
      <c r="H856" s="269"/>
      <c r="I856" s="269"/>
      <c r="K856" s="220"/>
      <c r="L856" s="277"/>
    </row>
    <row r="857" spans="1:12" x14ac:dyDescent="0.15">
      <c r="A857" s="269"/>
      <c r="C857" s="276"/>
      <c r="F857" s="269"/>
      <c r="G857" s="269"/>
      <c r="H857" s="269"/>
      <c r="I857" s="269"/>
      <c r="K857" s="220"/>
      <c r="L857" s="277"/>
    </row>
    <row r="858" spans="1:12" x14ac:dyDescent="0.15">
      <c r="A858" s="282"/>
      <c r="C858" s="276"/>
      <c r="F858" s="269"/>
      <c r="G858" s="269"/>
      <c r="H858" s="269"/>
      <c r="I858" s="269"/>
      <c r="K858" s="220"/>
      <c r="L858" s="277"/>
    </row>
    <row r="859" spans="1:12" x14ac:dyDescent="0.15">
      <c r="A859" s="269"/>
      <c r="C859" s="276"/>
      <c r="F859" s="282"/>
      <c r="G859" s="282"/>
      <c r="H859" s="282"/>
      <c r="I859" s="282"/>
      <c r="K859" s="220"/>
      <c r="L859" s="277"/>
    </row>
    <row r="860" spans="1:12" x14ac:dyDescent="0.15">
      <c r="A860" s="269"/>
      <c r="C860" s="276"/>
      <c r="F860" s="269"/>
      <c r="G860" s="269"/>
      <c r="H860" s="269"/>
      <c r="I860" s="269"/>
      <c r="K860" s="220"/>
      <c r="L860" s="277"/>
    </row>
    <row r="861" spans="1:12" x14ac:dyDescent="0.15">
      <c r="A861" s="269"/>
      <c r="C861" s="276"/>
      <c r="F861" s="269"/>
      <c r="G861" s="269"/>
      <c r="H861" s="269"/>
      <c r="I861" s="269"/>
      <c r="K861" s="220"/>
      <c r="L861" s="277"/>
    </row>
    <row r="862" spans="1:12" x14ac:dyDescent="0.15">
      <c r="A862" s="269"/>
      <c r="C862" s="276"/>
      <c r="F862" s="269"/>
      <c r="G862" s="269"/>
      <c r="H862" s="269"/>
      <c r="I862" s="269"/>
      <c r="K862" s="220"/>
      <c r="L862" s="277"/>
    </row>
    <row r="863" spans="1:12" x14ac:dyDescent="0.15">
      <c r="A863" s="269"/>
      <c r="C863" s="276"/>
      <c r="F863" s="269"/>
      <c r="G863" s="269"/>
      <c r="H863" s="269"/>
      <c r="I863" s="269"/>
      <c r="K863" s="220"/>
      <c r="L863" s="277"/>
    </row>
    <row r="864" spans="1:12" x14ac:dyDescent="0.15">
      <c r="A864" s="269"/>
      <c r="C864" s="276"/>
      <c r="F864" s="269"/>
      <c r="G864" s="269"/>
      <c r="H864" s="269"/>
      <c r="I864" s="269"/>
      <c r="K864" s="220"/>
      <c r="L864" s="277"/>
    </row>
    <row r="865" spans="1:12" x14ac:dyDescent="0.15">
      <c r="A865" s="269"/>
      <c r="C865" s="276"/>
      <c r="F865" s="269"/>
      <c r="G865" s="269"/>
      <c r="H865" s="269"/>
      <c r="I865" s="269"/>
      <c r="K865" s="220"/>
      <c r="L865" s="277"/>
    </row>
    <row r="866" spans="1:12" x14ac:dyDescent="0.15">
      <c r="A866" s="269"/>
      <c r="C866" s="276"/>
      <c r="F866" s="269"/>
      <c r="G866" s="269"/>
      <c r="H866" s="269"/>
      <c r="I866" s="269"/>
      <c r="K866" s="220"/>
      <c r="L866" s="277"/>
    </row>
    <row r="867" spans="1:12" x14ac:dyDescent="0.15">
      <c r="A867" s="269"/>
      <c r="C867" s="276"/>
      <c r="F867" s="269"/>
      <c r="G867" s="269"/>
      <c r="H867" s="269"/>
      <c r="I867" s="269"/>
      <c r="K867" s="220"/>
      <c r="L867" s="277"/>
    </row>
    <row r="868" spans="1:12" x14ac:dyDescent="0.15">
      <c r="A868" s="269"/>
      <c r="C868" s="276"/>
      <c r="F868" s="269"/>
      <c r="G868" s="269"/>
      <c r="H868" s="269"/>
      <c r="I868" s="269"/>
      <c r="K868" s="220"/>
      <c r="L868" s="277"/>
    </row>
    <row r="869" spans="1:12" x14ac:dyDescent="0.15">
      <c r="A869" s="269"/>
      <c r="C869" s="276"/>
      <c r="F869" s="269"/>
      <c r="G869" s="269"/>
      <c r="H869" s="269"/>
      <c r="I869" s="269"/>
      <c r="K869" s="220"/>
      <c r="L869" s="277"/>
    </row>
    <row r="870" spans="1:12" x14ac:dyDescent="0.15">
      <c r="A870" s="269"/>
      <c r="C870" s="276"/>
      <c r="F870" s="269"/>
      <c r="G870" s="269"/>
      <c r="H870" s="269"/>
      <c r="I870" s="269"/>
      <c r="K870" s="220"/>
      <c r="L870" s="277"/>
    </row>
    <row r="871" spans="1:12" x14ac:dyDescent="0.15">
      <c r="A871" s="269"/>
      <c r="C871" s="276"/>
      <c r="F871" s="269"/>
      <c r="G871" s="269"/>
      <c r="H871" s="269"/>
      <c r="I871" s="269"/>
      <c r="K871" s="220"/>
      <c r="L871" s="277"/>
    </row>
    <row r="872" spans="1:12" x14ac:dyDescent="0.15">
      <c r="A872" s="269"/>
      <c r="C872" s="276"/>
      <c r="F872" s="269"/>
      <c r="G872" s="269"/>
      <c r="H872" s="269"/>
      <c r="I872" s="269"/>
      <c r="K872" s="220"/>
      <c r="L872" s="277"/>
    </row>
    <row r="873" spans="1:12" x14ac:dyDescent="0.15">
      <c r="A873" s="269"/>
      <c r="C873" s="276"/>
      <c r="F873" s="269"/>
      <c r="G873" s="269"/>
      <c r="H873" s="269"/>
      <c r="I873" s="269"/>
      <c r="K873" s="220"/>
      <c r="L873" s="277"/>
    </row>
    <row r="874" spans="1:12" x14ac:dyDescent="0.15">
      <c r="A874" s="282"/>
      <c r="C874" s="276"/>
      <c r="F874" s="269"/>
      <c r="G874" s="269"/>
      <c r="H874" s="269"/>
      <c r="I874" s="269"/>
      <c r="K874" s="220"/>
      <c r="L874" s="277"/>
    </row>
    <row r="875" spans="1:12" x14ac:dyDescent="0.15">
      <c r="A875" s="269"/>
      <c r="C875" s="276"/>
      <c r="F875" s="282"/>
      <c r="G875" s="282"/>
      <c r="H875" s="282"/>
      <c r="I875" s="282"/>
      <c r="K875" s="220"/>
      <c r="L875" s="277"/>
    </row>
    <row r="876" spans="1:12" x14ac:dyDescent="0.15">
      <c r="A876" s="269"/>
      <c r="C876" s="276"/>
      <c r="F876" s="269"/>
      <c r="G876" s="269"/>
      <c r="H876" s="269"/>
      <c r="I876" s="269"/>
      <c r="K876" s="220"/>
      <c r="L876" s="277"/>
    </row>
    <row r="877" spans="1:12" x14ac:dyDescent="0.15">
      <c r="A877" s="269"/>
      <c r="C877" s="276"/>
      <c r="F877" s="269"/>
      <c r="G877" s="269"/>
      <c r="H877" s="269"/>
      <c r="I877" s="269"/>
      <c r="K877" s="220"/>
      <c r="L877" s="277"/>
    </row>
    <row r="878" spans="1:12" x14ac:dyDescent="0.15">
      <c r="A878" s="269"/>
      <c r="C878" s="276"/>
      <c r="F878" s="269"/>
      <c r="G878" s="269"/>
      <c r="H878" s="269"/>
      <c r="I878" s="269"/>
      <c r="K878" s="220"/>
      <c r="L878" s="277"/>
    </row>
    <row r="879" spans="1:12" x14ac:dyDescent="0.15">
      <c r="A879" s="269"/>
      <c r="C879" s="276"/>
      <c r="F879" s="269"/>
      <c r="G879" s="269"/>
      <c r="H879" s="269"/>
      <c r="I879" s="269"/>
      <c r="K879" s="220"/>
      <c r="L879" s="277"/>
    </row>
    <row r="880" spans="1:12" x14ac:dyDescent="0.15">
      <c r="A880" s="269"/>
      <c r="C880" s="276"/>
      <c r="F880" s="269"/>
      <c r="G880" s="269"/>
      <c r="H880" s="269"/>
      <c r="I880" s="269"/>
      <c r="K880" s="220"/>
      <c r="L880" s="277"/>
    </row>
    <row r="881" spans="1:12" x14ac:dyDescent="0.15">
      <c r="A881" s="269"/>
      <c r="C881" s="276"/>
      <c r="F881" s="269"/>
      <c r="G881" s="269"/>
      <c r="H881" s="269"/>
      <c r="I881" s="269"/>
      <c r="K881" s="220"/>
      <c r="L881" s="277"/>
    </row>
    <row r="882" spans="1:12" x14ac:dyDescent="0.15">
      <c r="A882" s="269"/>
      <c r="C882" s="276"/>
      <c r="F882" s="269"/>
      <c r="G882" s="269"/>
      <c r="H882" s="269"/>
      <c r="I882" s="269"/>
      <c r="K882" s="220"/>
      <c r="L882" s="277"/>
    </row>
    <row r="883" spans="1:12" x14ac:dyDescent="0.15">
      <c r="A883" s="269"/>
      <c r="C883" s="276"/>
      <c r="F883" s="269"/>
      <c r="G883" s="269"/>
      <c r="H883" s="269"/>
      <c r="I883" s="269"/>
      <c r="K883" s="220"/>
      <c r="L883" s="277"/>
    </row>
    <row r="884" spans="1:12" x14ac:dyDescent="0.15">
      <c r="A884" s="269"/>
      <c r="C884" s="276"/>
      <c r="F884" s="269"/>
      <c r="G884" s="269"/>
      <c r="H884" s="269"/>
      <c r="I884" s="269"/>
      <c r="K884" s="220"/>
      <c r="L884" s="277"/>
    </row>
    <row r="885" spans="1:12" x14ac:dyDescent="0.15">
      <c r="A885" s="269"/>
      <c r="C885" s="276"/>
      <c r="F885" s="269"/>
      <c r="G885" s="269"/>
      <c r="H885" s="269"/>
      <c r="I885" s="269"/>
      <c r="K885" s="220"/>
      <c r="L885" s="277"/>
    </row>
    <row r="886" spans="1:12" x14ac:dyDescent="0.15">
      <c r="A886" s="269"/>
      <c r="C886" s="276"/>
      <c r="F886" s="269"/>
      <c r="G886" s="269"/>
      <c r="H886" s="269"/>
      <c r="I886" s="269"/>
      <c r="K886" s="220"/>
      <c r="L886" s="277"/>
    </row>
    <row r="887" spans="1:12" x14ac:dyDescent="0.15">
      <c r="A887" s="269"/>
      <c r="C887" s="276"/>
      <c r="F887" s="269"/>
      <c r="G887" s="269"/>
      <c r="H887" s="269"/>
      <c r="I887" s="269"/>
      <c r="K887" s="220"/>
      <c r="L887" s="277"/>
    </row>
    <row r="888" spans="1:12" x14ac:dyDescent="0.15">
      <c r="A888" s="269"/>
      <c r="C888" s="276"/>
      <c r="F888" s="269"/>
      <c r="G888" s="269"/>
      <c r="H888" s="269"/>
      <c r="I888" s="269"/>
      <c r="K888" s="220"/>
      <c r="L888" s="277"/>
    </row>
    <row r="889" spans="1:12" x14ac:dyDescent="0.15">
      <c r="A889" s="269"/>
      <c r="C889" s="276"/>
      <c r="F889" s="269"/>
      <c r="G889" s="269"/>
      <c r="H889" s="269"/>
      <c r="I889" s="269"/>
      <c r="K889" s="220"/>
      <c r="L889" s="277"/>
    </row>
    <row r="890" spans="1:12" x14ac:dyDescent="0.15">
      <c r="A890" s="269"/>
      <c r="C890" s="276"/>
      <c r="F890" s="269"/>
      <c r="G890" s="269"/>
      <c r="H890" s="269"/>
      <c r="I890" s="269"/>
      <c r="K890" s="220"/>
      <c r="L890" s="277"/>
    </row>
    <row r="891" spans="1:12" x14ac:dyDescent="0.15">
      <c r="A891" s="282"/>
      <c r="C891" s="276"/>
      <c r="F891" s="269"/>
      <c r="G891" s="269"/>
      <c r="H891" s="269"/>
      <c r="I891" s="269"/>
      <c r="K891" s="220"/>
      <c r="L891" s="277"/>
    </row>
    <row r="892" spans="1:12" x14ac:dyDescent="0.15">
      <c r="A892" s="269"/>
      <c r="C892" s="276"/>
      <c r="F892" s="282"/>
      <c r="G892" s="282"/>
      <c r="H892" s="282"/>
      <c r="I892" s="282"/>
      <c r="K892" s="220"/>
      <c r="L892" s="277"/>
    </row>
    <row r="893" spans="1:12" x14ac:dyDescent="0.15">
      <c r="A893" s="269"/>
      <c r="C893" s="276"/>
      <c r="F893" s="269"/>
      <c r="G893" s="269"/>
      <c r="H893" s="269"/>
      <c r="I893" s="269"/>
      <c r="K893" s="220"/>
      <c r="L893" s="277"/>
    </row>
    <row r="894" spans="1:12" x14ac:dyDescent="0.15">
      <c r="A894" s="269"/>
      <c r="C894" s="276"/>
      <c r="F894" s="269"/>
      <c r="G894" s="269"/>
      <c r="H894" s="269"/>
      <c r="I894" s="269"/>
      <c r="K894" s="220"/>
      <c r="L894" s="277"/>
    </row>
    <row r="895" spans="1:12" x14ac:dyDescent="0.15">
      <c r="A895" s="269"/>
      <c r="C895" s="276"/>
      <c r="F895" s="269"/>
      <c r="G895" s="269"/>
      <c r="H895" s="269"/>
      <c r="I895" s="269"/>
      <c r="K895" s="220"/>
      <c r="L895" s="277"/>
    </row>
    <row r="896" spans="1:12" x14ac:dyDescent="0.15">
      <c r="A896" s="269"/>
      <c r="C896" s="276"/>
      <c r="F896" s="269"/>
      <c r="G896" s="269"/>
      <c r="H896" s="269"/>
      <c r="I896" s="269"/>
      <c r="K896" s="220"/>
      <c r="L896" s="277"/>
    </row>
    <row r="897" spans="1:12" x14ac:dyDescent="0.15">
      <c r="A897" s="269"/>
      <c r="C897" s="276"/>
      <c r="F897" s="269"/>
      <c r="G897" s="269"/>
      <c r="H897" s="269"/>
      <c r="I897" s="269"/>
      <c r="K897" s="220"/>
      <c r="L897" s="277"/>
    </row>
    <row r="898" spans="1:12" x14ac:dyDescent="0.15">
      <c r="A898" s="269"/>
      <c r="C898" s="276"/>
      <c r="F898" s="269"/>
      <c r="G898" s="269"/>
      <c r="H898" s="269"/>
      <c r="I898" s="269"/>
      <c r="K898" s="220"/>
      <c r="L898" s="277"/>
    </row>
    <row r="899" spans="1:12" x14ac:dyDescent="0.15">
      <c r="A899" s="269"/>
      <c r="C899" s="276"/>
      <c r="F899" s="269"/>
      <c r="G899" s="269"/>
      <c r="H899" s="269"/>
      <c r="I899" s="269"/>
      <c r="K899" s="220"/>
      <c r="L899" s="277"/>
    </row>
    <row r="900" spans="1:12" x14ac:dyDescent="0.15">
      <c r="A900" s="269"/>
      <c r="C900" s="276"/>
      <c r="F900" s="269"/>
      <c r="G900" s="269"/>
      <c r="H900" s="269"/>
      <c r="I900" s="269"/>
      <c r="K900" s="220"/>
      <c r="L900" s="277"/>
    </row>
    <row r="901" spans="1:12" x14ac:dyDescent="0.15">
      <c r="A901" s="269"/>
      <c r="C901" s="276"/>
      <c r="F901" s="269"/>
      <c r="G901" s="269"/>
      <c r="H901" s="269"/>
      <c r="I901" s="269"/>
      <c r="K901" s="220"/>
      <c r="L901" s="277"/>
    </row>
    <row r="902" spans="1:12" x14ac:dyDescent="0.15">
      <c r="A902" s="269"/>
      <c r="C902" s="276"/>
      <c r="F902" s="269"/>
      <c r="G902" s="269"/>
      <c r="H902" s="269"/>
      <c r="I902" s="269"/>
      <c r="K902" s="220"/>
      <c r="L902" s="277"/>
    </row>
    <row r="903" spans="1:12" x14ac:dyDescent="0.15">
      <c r="A903" s="269"/>
      <c r="C903" s="276"/>
      <c r="F903" s="269"/>
      <c r="G903" s="269"/>
      <c r="H903" s="269"/>
      <c r="I903" s="269"/>
      <c r="K903" s="220"/>
      <c r="L903" s="277"/>
    </row>
    <row r="904" spans="1:12" x14ac:dyDescent="0.15">
      <c r="A904" s="269"/>
      <c r="C904" s="276"/>
      <c r="F904" s="269"/>
      <c r="G904" s="269"/>
      <c r="H904" s="269"/>
      <c r="I904" s="269"/>
      <c r="K904" s="220"/>
      <c r="L904" s="277"/>
    </row>
    <row r="905" spans="1:12" x14ac:dyDescent="0.15">
      <c r="A905" s="269"/>
      <c r="C905" s="276"/>
      <c r="F905" s="269"/>
      <c r="G905" s="269"/>
      <c r="H905" s="269"/>
      <c r="I905" s="269"/>
      <c r="K905" s="220"/>
      <c r="L905" s="277"/>
    </row>
    <row r="906" spans="1:12" x14ac:dyDescent="0.15">
      <c r="A906" s="269"/>
      <c r="C906" s="276"/>
      <c r="F906" s="269"/>
      <c r="G906" s="269"/>
      <c r="H906" s="269"/>
      <c r="I906" s="269"/>
      <c r="K906" s="220"/>
      <c r="L906" s="277"/>
    </row>
    <row r="907" spans="1:12" x14ac:dyDescent="0.15">
      <c r="A907" s="282"/>
      <c r="C907" s="276"/>
      <c r="F907" s="269"/>
      <c r="G907" s="269"/>
      <c r="H907" s="269"/>
      <c r="I907" s="269"/>
      <c r="K907" s="220"/>
      <c r="L907" s="277"/>
    </row>
    <row r="908" spans="1:12" x14ac:dyDescent="0.15">
      <c r="A908" s="269"/>
      <c r="C908" s="276"/>
      <c r="F908" s="282"/>
      <c r="G908" s="282"/>
      <c r="H908" s="282"/>
      <c r="I908" s="282"/>
      <c r="K908" s="220"/>
      <c r="L908" s="277"/>
    </row>
    <row r="909" spans="1:12" x14ac:dyDescent="0.15">
      <c r="A909" s="269"/>
      <c r="C909" s="276"/>
      <c r="F909" s="269"/>
      <c r="G909" s="269"/>
      <c r="H909" s="269"/>
      <c r="I909" s="269"/>
      <c r="K909" s="220"/>
      <c r="L909" s="277"/>
    </row>
    <row r="910" spans="1:12" x14ac:dyDescent="0.15">
      <c r="A910" s="269"/>
      <c r="C910" s="276"/>
      <c r="F910" s="269"/>
      <c r="G910" s="269"/>
      <c r="H910" s="269"/>
      <c r="I910" s="269"/>
      <c r="K910" s="220"/>
      <c r="L910" s="277"/>
    </row>
    <row r="911" spans="1:12" x14ac:dyDescent="0.15">
      <c r="A911" s="269"/>
      <c r="C911" s="276"/>
      <c r="F911" s="269"/>
      <c r="G911" s="269"/>
      <c r="H911" s="269"/>
      <c r="I911" s="269"/>
      <c r="K911" s="220"/>
      <c r="L911" s="277"/>
    </row>
    <row r="912" spans="1:12" x14ac:dyDescent="0.15">
      <c r="A912" s="269"/>
      <c r="C912" s="276"/>
      <c r="F912" s="269"/>
      <c r="G912" s="269"/>
      <c r="H912" s="269"/>
      <c r="I912" s="269"/>
      <c r="K912" s="220"/>
      <c r="L912" s="277"/>
    </row>
    <row r="913" spans="1:12" x14ac:dyDescent="0.15">
      <c r="A913" s="269"/>
      <c r="C913" s="276"/>
      <c r="F913" s="269"/>
      <c r="G913" s="269"/>
      <c r="H913" s="269"/>
      <c r="I913" s="269"/>
      <c r="K913" s="220"/>
      <c r="L913" s="277"/>
    </row>
    <row r="914" spans="1:12" x14ac:dyDescent="0.15">
      <c r="A914" s="269"/>
      <c r="C914" s="276"/>
      <c r="F914" s="269"/>
      <c r="G914" s="269"/>
      <c r="H914" s="269"/>
      <c r="I914" s="269"/>
      <c r="K914" s="220"/>
      <c r="L914" s="277"/>
    </row>
    <row r="915" spans="1:12" x14ac:dyDescent="0.15">
      <c r="A915" s="269"/>
      <c r="C915" s="276"/>
      <c r="F915" s="269"/>
      <c r="G915" s="269"/>
      <c r="H915" s="269"/>
      <c r="I915" s="269"/>
      <c r="K915" s="220"/>
      <c r="L915" s="277"/>
    </row>
    <row r="916" spans="1:12" x14ac:dyDescent="0.15">
      <c r="A916" s="269"/>
      <c r="C916" s="276"/>
      <c r="F916" s="269"/>
      <c r="G916" s="269"/>
      <c r="H916" s="269"/>
      <c r="I916" s="269"/>
      <c r="K916" s="220"/>
      <c r="L916" s="277"/>
    </row>
    <row r="917" spans="1:12" x14ac:dyDescent="0.15">
      <c r="A917" s="269"/>
      <c r="C917" s="276"/>
      <c r="F917" s="269"/>
      <c r="G917" s="269"/>
      <c r="H917" s="269"/>
      <c r="I917" s="269"/>
      <c r="K917" s="220"/>
      <c r="L917" s="277"/>
    </row>
    <row r="918" spans="1:12" x14ac:dyDescent="0.15">
      <c r="A918" s="269"/>
      <c r="C918" s="276"/>
      <c r="F918" s="269"/>
      <c r="G918" s="269"/>
      <c r="H918" s="269"/>
      <c r="I918" s="269"/>
      <c r="K918" s="220"/>
      <c r="L918" s="277"/>
    </row>
    <row r="919" spans="1:12" x14ac:dyDescent="0.15">
      <c r="A919" s="269"/>
      <c r="C919" s="276"/>
      <c r="F919" s="269"/>
      <c r="G919" s="269"/>
      <c r="H919" s="269"/>
      <c r="I919" s="269"/>
      <c r="K919" s="220"/>
      <c r="L919" s="277"/>
    </row>
    <row r="920" spans="1:12" x14ac:dyDescent="0.15">
      <c r="A920" s="269"/>
      <c r="C920" s="276"/>
      <c r="F920" s="269"/>
      <c r="G920" s="269"/>
      <c r="H920" s="269"/>
      <c r="I920" s="269"/>
      <c r="K920" s="220"/>
      <c r="L920" s="277"/>
    </row>
    <row r="921" spans="1:12" x14ac:dyDescent="0.15">
      <c r="A921" s="269"/>
      <c r="C921" s="276"/>
      <c r="F921" s="269"/>
      <c r="G921" s="269"/>
      <c r="H921" s="269"/>
      <c r="I921" s="269"/>
      <c r="K921" s="220"/>
      <c r="L921" s="277"/>
    </row>
    <row r="922" spans="1:12" x14ac:dyDescent="0.15">
      <c r="A922" s="269"/>
      <c r="C922" s="276"/>
      <c r="F922" s="269"/>
      <c r="G922" s="269"/>
      <c r="H922" s="269"/>
      <c r="I922" s="269"/>
      <c r="K922" s="220"/>
      <c r="L922" s="277"/>
    </row>
    <row r="923" spans="1:12" x14ac:dyDescent="0.15">
      <c r="A923" s="282"/>
      <c r="C923" s="276"/>
      <c r="F923" s="269"/>
      <c r="G923" s="269"/>
      <c r="H923" s="269"/>
      <c r="I923" s="269"/>
      <c r="K923" s="220"/>
      <c r="L923" s="277"/>
    </row>
    <row r="924" spans="1:12" x14ac:dyDescent="0.15">
      <c r="A924" s="269"/>
      <c r="C924" s="276"/>
      <c r="F924" s="282"/>
      <c r="G924" s="282"/>
      <c r="H924" s="282"/>
      <c r="I924" s="282"/>
      <c r="K924" s="220"/>
      <c r="L924" s="277"/>
    </row>
    <row r="925" spans="1:12" x14ac:dyDescent="0.15">
      <c r="A925" s="269"/>
      <c r="C925" s="276"/>
      <c r="F925" s="269"/>
      <c r="G925" s="269"/>
      <c r="H925" s="269"/>
      <c r="I925" s="269"/>
      <c r="K925" s="220"/>
      <c r="L925" s="277"/>
    </row>
    <row r="926" spans="1:12" x14ac:dyDescent="0.15">
      <c r="A926" s="269"/>
      <c r="C926" s="276"/>
      <c r="F926" s="269"/>
      <c r="G926" s="269"/>
      <c r="H926" s="269"/>
      <c r="I926" s="269"/>
      <c r="K926" s="220"/>
      <c r="L926" s="277"/>
    </row>
    <row r="927" spans="1:12" x14ac:dyDescent="0.15">
      <c r="A927" s="269"/>
      <c r="C927" s="276"/>
      <c r="F927" s="269"/>
      <c r="G927" s="269"/>
      <c r="H927" s="269"/>
      <c r="I927" s="269"/>
      <c r="K927" s="220"/>
      <c r="L927" s="277"/>
    </row>
    <row r="928" spans="1:12" x14ac:dyDescent="0.15">
      <c r="A928" s="269"/>
      <c r="C928" s="276"/>
      <c r="F928" s="269"/>
      <c r="G928" s="269"/>
      <c r="H928" s="269"/>
      <c r="I928" s="269"/>
      <c r="K928" s="220"/>
      <c r="L928" s="277"/>
    </row>
    <row r="929" spans="1:12" x14ac:dyDescent="0.15">
      <c r="A929" s="269"/>
      <c r="C929" s="276"/>
      <c r="F929" s="269"/>
      <c r="G929" s="269"/>
      <c r="H929" s="269"/>
      <c r="I929" s="269"/>
      <c r="K929" s="220"/>
      <c r="L929" s="277"/>
    </row>
    <row r="930" spans="1:12" x14ac:dyDescent="0.15">
      <c r="A930" s="269"/>
      <c r="C930" s="276"/>
      <c r="F930" s="269"/>
      <c r="G930" s="269"/>
      <c r="H930" s="269"/>
      <c r="I930" s="269"/>
      <c r="K930" s="220"/>
      <c r="L930" s="277"/>
    </row>
    <row r="931" spans="1:12" x14ac:dyDescent="0.15">
      <c r="A931" s="269"/>
      <c r="C931" s="276"/>
      <c r="F931" s="269"/>
      <c r="G931" s="269"/>
      <c r="H931" s="269"/>
      <c r="I931" s="269"/>
      <c r="K931" s="220"/>
      <c r="L931" s="277"/>
    </row>
    <row r="932" spans="1:12" x14ac:dyDescent="0.15">
      <c r="A932" s="269"/>
      <c r="C932" s="276"/>
      <c r="F932" s="269"/>
      <c r="G932" s="269"/>
      <c r="H932" s="269"/>
      <c r="I932" s="269"/>
      <c r="K932" s="220"/>
      <c r="L932" s="277"/>
    </row>
    <row r="933" spans="1:12" x14ac:dyDescent="0.15">
      <c r="A933" s="269"/>
      <c r="C933" s="276"/>
      <c r="F933" s="269"/>
      <c r="G933" s="269"/>
      <c r="H933" s="269"/>
      <c r="I933" s="269"/>
      <c r="K933" s="220"/>
      <c r="L933" s="277"/>
    </row>
    <row r="934" spans="1:12" x14ac:dyDescent="0.15">
      <c r="A934" s="269"/>
      <c r="C934" s="276"/>
      <c r="F934" s="269"/>
      <c r="G934" s="269"/>
      <c r="H934" s="269"/>
      <c r="I934" s="269"/>
      <c r="K934" s="220"/>
      <c r="L934" s="277"/>
    </row>
    <row r="935" spans="1:12" x14ac:dyDescent="0.15">
      <c r="A935" s="269"/>
      <c r="C935" s="276"/>
      <c r="F935" s="269"/>
      <c r="G935" s="269"/>
      <c r="H935" s="269"/>
      <c r="I935" s="269"/>
      <c r="K935" s="220"/>
      <c r="L935" s="277"/>
    </row>
    <row r="936" spans="1:12" x14ac:dyDescent="0.15">
      <c r="A936" s="269"/>
      <c r="C936" s="276"/>
      <c r="F936" s="269"/>
      <c r="G936" s="269"/>
      <c r="H936" s="269"/>
      <c r="I936" s="269"/>
      <c r="K936" s="220"/>
      <c r="L936" s="277"/>
    </row>
    <row r="937" spans="1:12" x14ac:dyDescent="0.15">
      <c r="A937" s="269"/>
      <c r="C937" s="276"/>
      <c r="F937" s="269"/>
      <c r="G937" s="269"/>
      <c r="H937" s="269"/>
      <c r="I937" s="269"/>
      <c r="K937" s="220"/>
      <c r="L937" s="277"/>
    </row>
    <row r="938" spans="1:12" x14ac:dyDescent="0.15">
      <c r="A938" s="269"/>
      <c r="C938" s="276"/>
      <c r="F938" s="269"/>
      <c r="G938" s="269"/>
      <c r="H938" s="269"/>
      <c r="I938" s="269"/>
      <c r="K938" s="220"/>
      <c r="L938" s="277"/>
    </row>
    <row r="939" spans="1:12" x14ac:dyDescent="0.15">
      <c r="A939" s="282"/>
      <c r="C939" s="276"/>
      <c r="F939" s="269"/>
      <c r="G939" s="269"/>
      <c r="H939" s="269"/>
      <c r="I939" s="269"/>
      <c r="K939" s="220"/>
      <c r="L939" s="277"/>
    </row>
    <row r="940" spans="1:12" x14ac:dyDescent="0.15">
      <c r="A940" s="269"/>
      <c r="C940" s="276"/>
      <c r="F940" s="282"/>
      <c r="G940" s="282"/>
      <c r="H940" s="282"/>
      <c r="I940" s="282"/>
      <c r="K940" s="220"/>
      <c r="L940" s="277"/>
    </row>
    <row r="941" spans="1:12" x14ac:dyDescent="0.15">
      <c r="A941" s="269"/>
      <c r="C941" s="276"/>
      <c r="F941" s="269"/>
      <c r="G941" s="269"/>
      <c r="H941" s="269"/>
      <c r="I941" s="269"/>
      <c r="K941" s="220"/>
      <c r="L941" s="277"/>
    </row>
    <row r="942" spans="1:12" x14ac:dyDescent="0.15">
      <c r="A942" s="269"/>
      <c r="C942" s="276"/>
      <c r="F942" s="269"/>
      <c r="G942" s="269"/>
      <c r="H942" s="269"/>
      <c r="I942" s="269"/>
      <c r="K942" s="220"/>
      <c r="L942" s="277"/>
    </row>
    <row r="943" spans="1:12" x14ac:dyDescent="0.15">
      <c r="A943" s="269"/>
      <c r="C943" s="276"/>
      <c r="F943" s="269"/>
      <c r="G943" s="269"/>
      <c r="H943" s="269"/>
      <c r="I943" s="269"/>
      <c r="K943" s="220"/>
      <c r="L943" s="277"/>
    </row>
    <row r="944" spans="1:12" x14ac:dyDescent="0.15">
      <c r="A944" s="269"/>
      <c r="C944" s="276"/>
      <c r="F944" s="269"/>
      <c r="G944" s="269"/>
      <c r="H944" s="269"/>
      <c r="I944" s="269"/>
      <c r="K944" s="220"/>
      <c r="L944" s="277"/>
    </row>
    <row r="945" spans="1:12" x14ac:dyDescent="0.15">
      <c r="A945" s="269"/>
      <c r="C945" s="276"/>
      <c r="F945" s="269"/>
      <c r="G945" s="269"/>
      <c r="H945" s="269"/>
      <c r="I945" s="269"/>
      <c r="K945" s="220"/>
      <c r="L945" s="277"/>
    </row>
    <row r="946" spans="1:12" x14ac:dyDescent="0.15">
      <c r="A946" s="269"/>
      <c r="C946" s="276"/>
      <c r="F946" s="269"/>
      <c r="G946" s="269"/>
      <c r="H946" s="269"/>
      <c r="I946" s="269"/>
      <c r="K946" s="220"/>
      <c r="L946" s="277"/>
    </row>
    <row r="947" spans="1:12" x14ac:dyDescent="0.15">
      <c r="A947" s="269"/>
      <c r="C947" s="276"/>
      <c r="F947" s="269"/>
      <c r="G947" s="269"/>
      <c r="H947" s="269"/>
      <c r="I947" s="269"/>
      <c r="K947" s="220"/>
      <c r="L947" s="277"/>
    </row>
    <row r="948" spans="1:12" x14ac:dyDescent="0.15">
      <c r="A948" s="269"/>
      <c r="C948" s="276"/>
      <c r="F948" s="269"/>
      <c r="G948" s="269"/>
      <c r="H948" s="269"/>
      <c r="I948" s="269"/>
      <c r="K948" s="220"/>
      <c r="L948" s="277"/>
    </row>
    <row r="949" spans="1:12" x14ac:dyDescent="0.15">
      <c r="A949" s="269"/>
      <c r="C949" s="276"/>
      <c r="F949" s="269"/>
      <c r="G949" s="269"/>
      <c r="H949" s="269"/>
      <c r="I949" s="269"/>
      <c r="K949" s="220"/>
      <c r="L949" s="277"/>
    </row>
    <row r="950" spans="1:12" x14ac:dyDescent="0.15">
      <c r="A950" s="269"/>
      <c r="C950" s="276"/>
      <c r="F950" s="269"/>
      <c r="G950" s="269"/>
      <c r="H950" s="269"/>
      <c r="I950" s="269"/>
      <c r="K950" s="220"/>
      <c r="L950" s="277"/>
    </row>
    <row r="951" spans="1:12" x14ac:dyDescent="0.15">
      <c r="A951" s="269"/>
      <c r="C951" s="276"/>
      <c r="F951" s="269"/>
      <c r="G951" s="269"/>
      <c r="H951" s="269"/>
      <c r="I951" s="269"/>
      <c r="K951" s="220"/>
      <c r="L951" s="277"/>
    </row>
    <row r="952" spans="1:12" x14ac:dyDescent="0.15">
      <c r="A952" s="269"/>
      <c r="C952" s="276"/>
      <c r="F952" s="269"/>
      <c r="G952" s="269"/>
      <c r="H952" s="269"/>
      <c r="I952" s="269"/>
      <c r="K952" s="220"/>
      <c r="L952" s="277"/>
    </row>
    <row r="953" spans="1:12" x14ac:dyDescent="0.15">
      <c r="A953" s="269"/>
      <c r="C953" s="276"/>
      <c r="F953" s="269"/>
      <c r="G953" s="269"/>
      <c r="H953" s="269"/>
      <c r="I953" s="269"/>
      <c r="K953" s="220"/>
      <c r="L953" s="277"/>
    </row>
    <row r="954" spans="1:12" x14ac:dyDescent="0.15">
      <c r="A954" s="269"/>
      <c r="C954" s="276"/>
      <c r="F954" s="269"/>
      <c r="G954" s="269"/>
      <c r="H954" s="269"/>
      <c r="I954" s="269"/>
      <c r="K954" s="220"/>
      <c r="L954" s="277"/>
    </row>
    <row r="955" spans="1:12" x14ac:dyDescent="0.15">
      <c r="A955" s="282"/>
      <c r="C955" s="276"/>
      <c r="F955" s="269"/>
      <c r="G955" s="269"/>
      <c r="H955" s="269"/>
      <c r="I955" s="269"/>
      <c r="K955" s="220"/>
      <c r="L955" s="277"/>
    </row>
    <row r="956" spans="1:12" x14ac:dyDescent="0.15">
      <c r="A956" s="269"/>
      <c r="C956" s="276"/>
      <c r="F956" s="282"/>
      <c r="G956" s="282"/>
      <c r="H956" s="282"/>
      <c r="I956" s="282"/>
      <c r="K956" s="220"/>
      <c r="L956" s="277"/>
    </row>
    <row r="957" spans="1:12" x14ac:dyDescent="0.15">
      <c r="A957" s="269"/>
      <c r="C957" s="276"/>
      <c r="F957" s="269"/>
      <c r="G957" s="269"/>
      <c r="H957" s="269"/>
      <c r="I957" s="269"/>
      <c r="K957" s="220"/>
      <c r="L957" s="277"/>
    </row>
    <row r="958" spans="1:12" x14ac:dyDescent="0.15">
      <c r="A958" s="269"/>
      <c r="C958" s="276"/>
      <c r="F958" s="269"/>
      <c r="G958" s="269"/>
      <c r="H958" s="269"/>
      <c r="I958" s="269"/>
      <c r="K958" s="220"/>
      <c r="L958" s="277"/>
    </row>
    <row r="959" spans="1:12" x14ac:dyDescent="0.15">
      <c r="A959" s="269"/>
      <c r="C959" s="276"/>
      <c r="F959" s="269"/>
      <c r="G959" s="269"/>
      <c r="H959" s="269"/>
      <c r="I959" s="269"/>
      <c r="K959" s="220"/>
      <c r="L959" s="277"/>
    </row>
    <row r="960" spans="1:12" x14ac:dyDescent="0.15">
      <c r="A960" s="269"/>
      <c r="C960" s="276"/>
      <c r="F960" s="269"/>
      <c r="G960" s="269"/>
      <c r="H960" s="269"/>
      <c r="I960" s="269"/>
      <c r="K960" s="220"/>
      <c r="L960" s="277"/>
    </row>
    <row r="961" spans="1:12" x14ac:dyDescent="0.15">
      <c r="A961" s="269"/>
      <c r="C961" s="276"/>
      <c r="F961" s="269"/>
      <c r="G961" s="269"/>
      <c r="H961" s="269"/>
      <c r="I961" s="269"/>
      <c r="K961" s="220"/>
      <c r="L961" s="277"/>
    </row>
    <row r="962" spans="1:12" x14ac:dyDescent="0.15">
      <c r="A962" s="269"/>
      <c r="C962" s="276"/>
      <c r="F962" s="269"/>
      <c r="G962" s="269"/>
      <c r="H962" s="269"/>
      <c r="I962" s="269"/>
      <c r="K962" s="220"/>
      <c r="L962" s="277"/>
    </row>
    <row r="963" spans="1:12" x14ac:dyDescent="0.15">
      <c r="A963" s="269"/>
      <c r="C963" s="276"/>
      <c r="F963" s="269"/>
      <c r="G963" s="269"/>
      <c r="H963" s="269"/>
      <c r="I963" s="269"/>
      <c r="K963" s="220"/>
      <c r="L963" s="277"/>
    </row>
    <row r="964" spans="1:12" x14ac:dyDescent="0.15">
      <c r="A964" s="269"/>
      <c r="C964" s="276"/>
      <c r="F964" s="269"/>
      <c r="G964" s="269"/>
      <c r="H964" s="269"/>
      <c r="I964" s="269"/>
      <c r="K964" s="220"/>
      <c r="L964" s="277"/>
    </row>
    <row r="965" spans="1:12" x14ac:dyDescent="0.15">
      <c r="A965" s="269"/>
      <c r="C965" s="276"/>
      <c r="F965" s="269"/>
      <c r="G965" s="269"/>
      <c r="H965" s="269"/>
      <c r="I965" s="269"/>
      <c r="K965" s="220"/>
      <c r="L965" s="277"/>
    </row>
    <row r="966" spans="1:12" x14ac:dyDescent="0.15">
      <c r="A966" s="269"/>
      <c r="C966" s="276"/>
      <c r="F966" s="269"/>
      <c r="G966" s="269"/>
      <c r="H966" s="269"/>
      <c r="I966" s="269"/>
      <c r="K966" s="220"/>
      <c r="L966" s="277"/>
    </row>
    <row r="967" spans="1:12" x14ac:dyDescent="0.15">
      <c r="A967" s="269"/>
      <c r="C967" s="276"/>
      <c r="F967" s="269"/>
      <c r="G967" s="269"/>
      <c r="H967" s="269"/>
      <c r="I967" s="269"/>
      <c r="K967" s="220"/>
      <c r="L967" s="277"/>
    </row>
    <row r="968" spans="1:12" x14ac:dyDescent="0.15">
      <c r="A968" s="269"/>
      <c r="C968" s="276"/>
      <c r="F968" s="269"/>
      <c r="G968" s="269"/>
      <c r="H968" s="269"/>
      <c r="I968" s="269"/>
      <c r="K968" s="220"/>
      <c r="L968" s="277"/>
    </row>
    <row r="969" spans="1:12" x14ac:dyDescent="0.15">
      <c r="A969" s="269"/>
      <c r="C969" s="276"/>
      <c r="F969" s="269"/>
      <c r="G969" s="269"/>
      <c r="H969" s="269"/>
      <c r="I969" s="269"/>
      <c r="K969" s="220"/>
      <c r="L969" s="277"/>
    </row>
    <row r="970" spans="1:12" x14ac:dyDescent="0.15">
      <c r="A970" s="269"/>
      <c r="C970" s="276"/>
      <c r="F970" s="269"/>
      <c r="G970" s="269"/>
      <c r="H970" s="269"/>
      <c r="I970" s="269"/>
      <c r="K970" s="220"/>
      <c r="L970" s="277"/>
    </row>
    <row r="971" spans="1:12" x14ac:dyDescent="0.15">
      <c r="A971" s="282"/>
      <c r="C971" s="276"/>
      <c r="F971" s="269"/>
      <c r="G971" s="269"/>
      <c r="H971" s="269"/>
      <c r="I971" s="269"/>
      <c r="K971" s="220"/>
      <c r="L971" s="277"/>
    </row>
    <row r="972" spans="1:12" x14ac:dyDescent="0.15">
      <c r="A972" s="269"/>
      <c r="C972" s="276"/>
      <c r="F972" s="282"/>
      <c r="G972" s="282"/>
      <c r="H972" s="282"/>
      <c r="I972" s="282"/>
      <c r="K972" s="220"/>
      <c r="L972" s="277"/>
    </row>
    <row r="973" spans="1:12" x14ac:dyDescent="0.15">
      <c r="A973" s="269"/>
      <c r="C973" s="276"/>
      <c r="F973" s="269"/>
      <c r="G973" s="269"/>
      <c r="H973" s="269"/>
      <c r="I973" s="269"/>
      <c r="K973" s="220"/>
      <c r="L973" s="277"/>
    </row>
    <row r="974" spans="1:12" x14ac:dyDescent="0.15">
      <c r="A974" s="269"/>
      <c r="C974" s="276"/>
      <c r="F974" s="269"/>
      <c r="G974" s="269"/>
      <c r="H974" s="269"/>
      <c r="I974" s="269"/>
      <c r="K974" s="220"/>
      <c r="L974" s="277"/>
    </row>
    <row r="975" spans="1:12" x14ac:dyDescent="0.15">
      <c r="A975" s="269"/>
      <c r="C975" s="276"/>
      <c r="F975" s="269"/>
      <c r="G975" s="269"/>
      <c r="H975" s="269"/>
      <c r="I975" s="269"/>
      <c r="K975" s="220"/>
      <c r="L975" s="277"/>
    </row>
    <row r="976" spans="1:12" x14ac:dyDescent="0.15">
      <c r="A976" s="269"/>
      <c r="C976" s="276"/>
      <c r="F976" s="269"/>
      <c r="G976" s="269"/>
      <c r="H976" s="269"/>
      <c r="I976" s="269"/>
      <c r="K976" s="220"/>
      <c r="L976" s="277"/>
    </row>
    <row r="977" spans="1:12" x14ac:dyDescent="0.15">
      <c r="A977" s="269"/>
      <c r="C977" s="276"/>
      <c r="F977" s="269"/>
      <c r="G977" s="269"/>
      <c r="H977" s="269"/>
      <c r="I977" s="269"/>
      <c r="K977" s="220"/>
      <c r="L977" s="277"/>
    </row>
    <row r="978" spans="1:12" x14ac:dyDescent="0.15">
      <c r="A978" s="269"/>
      <c r="C978" s="276"/>
      <c r="F978" s="269"/>
      <c r="G978" s="269"/>
      <c r="H978" s="269"/>
      <c r="I978" s="269"/>
      <c r="K978" s="220"/>
      <c r="L978" s="277"/>
    </row>
    <row r="979" spans="1:12" x14ac:dyDescent="0.15">
      <c r="A979" s="269"/>
      <c r="C979" s="276"/>
      <c r="F979" s="269"/>
      <c r="G979" s="269"/>
      <c r="H979" s="269"/>
      <c r="I979" s="269"/>
      <c r="K979" s="220"/>
      <c r="L979" s="277"/>
    </row>
    <row r="980" spans="1:12" x14ac:dyDescent="0.15">
      <c r="A980" s="269"/>
      <c r="C980" s="276"/>
      <c r="F980" s="269"/>
      <c r="G980" s="269"/>
      <c r="H980" s="269"/>
      <c r="I980" s="269"/>
      <c r="K980" s="220"/>
      <c r="L980" s="277"/>
    </row>
    <row r="981" spans="1:12" x14ac:dyDescent="0.15">
      <c r="A981" s="269"/>
      <c r="C981" s="276"/>
      <c r="F981" s="269"/>
      <c r="G981" s="269"/>
      <c r="H981" s="269"/>
      <c r="I981" s="269"/>
      <c r="K981" s="220"/>
      <c r="L981" s="277"/>
    </row>
    <row r="982" spans="1:12" x14ac:dyDescent="0.15">
      <c r="A982" s="269"/>
      <c r="C982" s="276"/>
      <c r="F982" s="269"/>
      <c r="G982" s="269"/>
      <c r="H982" s="269"/>
      <c r="I982" s="269"/>
      <c r="K982" s="220"/>
      <c r="L982" s="277"/>
    </row>
    <row r="983" spans="1:12" x14ac:dyDescent="0.15">
      <c r="A983" s="269"/>
      <c r="C983" s="276"/>
      <c r="F983" s="269"/>
      <c r="G983" s="269"/>
      <c r="H983" s="269"/>
      <c r="I983" s="269"/>
      <c r="K983" s="220"/>
      <c r="L983" s="277"/>
    </row>
    <row r="984" spans="1:12" x14ac:dyDescent="0.15">
      <c r="A984" s="269"/>
      <c r="C984" s="276"/>
      <c r="F984" s="269"/>
      <c r="G984" s="269"/>
      <c r="H984" s="269"/>
      <c r="I984" s="269"/>
      <c r="K984" s="220"/>
      <c r="L984" s="277"/>
    </row>
    <row r="985" spans="1:12" x14ac:dyDescent="0.15">
      <c r="A985" s="269"/>
      <c r="C985" s="276"/>
      <c r="F985" s="269"/>
      <c r="G985" s="269"/>
      <c r="H985" s="269"/>
      <c r="I985" s="269"/>
      <c r="K985" s="220"/>
      <c r="L985" s="277"/>
    </row>
    <row r="986" spans="1:12" x14ac:dyDescent="0.15">
      <c r="A986" s="269"/>
      <c r="C986" s="276"/>
      <c r="F986" s="269"/>
      <c r="G986" s="269"/>
      <c r="H986" s="269"/>
      <c r="I986" s="269"/>
      <c r="K986" s="220"/>
      <c r="L986" s="277"/>
    </row>
    <row r="987" spans="1:12" x14ac:dyDescent="0.15">
      <c r="A987" s="282"/>
      <c r="C987" s="276"/>
      <c r="F987" s="269"/>
      <c r="G987" s="269"/>
      <c r="H987" s="269"/>
      <c r="I987" s="269"/>
      <c r="K987" s="220"/>
      <c r="L987" s="277"/>
    </row>
    <row r="988" spans="1:12" x14ac:dyDescent="0.15">
      <c r="A988" s="269"/>
      <c r="C988" s="276"/>
      <c r="F988" s="282"/>
      <c r="G988" s="282"/>
      <c r="H988" s="282"/>
      <c r="I988" s="282"/>
      <c r="K988" s="220"/>
      <c r="L988" s="277"/>
    </row>
    <row r="989" spans="1:12" x14ac:dyDescent="0.15">
      <c r="A989" s="269"/>
      <c r="C989" s="276"/>
      <c r="F989" s="269"/>
      <c r="G989" s="269"/>
      <c r="H989" s="269"/>
      <c r="I989" s="269"/>
      <c r="K989" s="220"/>
      <c r="L989" s="277"/>
    </row>
    <row r="990" spans="1:12" x14ac:dyDescent="0.15">
      <c r="A990" s="269"/>
      <c r="C990" s="276"/>
      <c r="F990" s="269"/>
      <c r="G990" s="269"/>
      <c r="H990" s="269"/>
      <c r="I990" s="269"/>
      <c r="K990" s="220"/>
      <c r="L990" s="277"/>
    </row>
    <row r="991" spans="1:12" x14ac:dyDescent="0.15">
      <c r="A991" s="269"/>
      <c r="C991" s="276"/>
      <c r="F991" s="269"/>
      <c r="G991" s="269"/>
      <c r="H991" s="269"/>
      <c r="I991" s="269"/>
      <c r="K991" s="220"/>
      <c r="L991" s="277"/>
    </row>
    <row r="992" spans="1:12" x14ac:dyDescent="0.15">
      <c r="A992" s="269"/>
      <c r="C992" s="276"/>
      <c r="F992" s="269"/>
      <c r="G992" s="269"/>
      <c r="H992" s="269"/>
      <c r="I992" s="269"/>
      <c r="K992" s="220"/>
      <c r="L992" s="277"/>
    </row>
    <row r="993" spans="1:12" x14ac:dyDescent="0.15">
      <c r="A993" s="269"/>
      <c r="C993" s="276"/>
      <c r="F993" s="269"/>
      <c r="G993" s="269"/>
      <c r="H993" s="269"/>
      <c r="I993" s="269"/>
      <c r="K993" s="220"/>
      <c r="L993" s="277"/>
    </row>
    <row r="994" spans="1:12" x14ac:dyDescent="0.15">
      <c r="A994" s="269"/>
      <c r="C994" s="276"/>
      <c r="F994" s="269"/>
      <c r="G994" s="269"/>
      <c r="H994" s="269"/>
      <c r="I994" s="269"/>
      <c r="K994" s="220"/>
      <c r="L994" s="277"/>
    </row>
    <row r="995" spans="1:12" x14ac:dyDescent="0.15">
      <c r="A995" s="269"/>
      <c r="C995" s="276"/>
      <c r="F995" s="269"/>
      <c r="G995" s="269"/>
      <c r="H995" s="269"/>
      <c r="I995" s="269"/>
      <c r="K995" s="220"/>
      <c r="L995" s="277"/>
    </row>
    <row r="996" spans="1:12" x14ac:dyDescent="0.15">
      <c r="A996" s="269"/>
      <c r="C996" s="276"/>
      <c r="F996" s="269"/>
      <c r="G996" s="269"/>
      <c r="H996" s="269"/>
      <c r="I996" s="269"/>
      <c r="K996" s="220"/>
      <c r="L996" s="277"/>
    </row>
    <row r="997" spans="1:12" x14ac:dyDescent="0.15">
      <c r="A997" s="269"/>
      <c r="C997" s="276"/>
      <c r="F997" s="269"/>
      <c r="G997" s="269"/>
      <c r="H997" s="269"/>
      <c r="I997" s="269"/>
      <c r="K997" s="220"/>
      <c r="L997" s="277"/>
    </row>
    <row r="998" spans="1:12" x14ac:dyDescent="0.15">
      <c r="A998" s="269"/>
      <c r="C998" s="276"/>
      <c r="F998" s="269"/>
      <c r="G998" s="269"/>
      <c r="H998" s="269"/>
      <c r="I998" s="269"/>
      <c r="K998" s="220"/>
      <c r="L998" s="277"/>
    </row>
    <row r="999" spans="1:12" x14ac:dyDescent="0.15">
      <c r="A999" s="269"/>
      <c r="C999" s="276"/>
      <c r="F999" s="269"/>
      <c r="G999" s="269"/>
      <c r="H999" s="269"/>
      <c r="I999" s="269"/>
      <c r="K999" s="220"/>
      <c r="L999" s="277"/>
    </row>
    <row r="1000" spans="1:12" x14ac:dyDescent="0.15">
      <c r="A1000" s="269"/>
      <c r="C1000" s="276"/>
      <c r="F1000" s="269"/>
      <c r="G1000" s="269"/>
      <c r="H1000" s="269"/>
      <c r="I1000" s="269"/>
      <c r="K1000" s="220"/>
      <c r="L1000" s="277"/>
    </row>
    <row r="1001" spans="1:12" x14ac:dyDescent="0.15">
      <c r="A1001" s="269"/>
      <c r="C1001" s="276"/>
      <c r="F1001" s="269"/>
      <c r="G1001" s="269"/>
      <c r="H1001" s="269"/>
      <c r="I1001" s="269"/>
      <c r="K1001" s="220"/>
      <c r="L1001" s="277"/>
    </row>
    <row r="1002" spans="1:12" x14ac:dyDescent="0.15">
      <c r="A1002" s="269"/>
      <c r="C1002" s="276"/>
      <c r="F1002" s="269"/>
      <c r="G1002" s="269"/>
      <c r="H1002" s="269"/>
      <c r="I1002" s="269"/>
      <c r="K1002" s="220"/>
      <c r="L1002" s="277"/>
    </row>
    <row r="1003" spans="1:12" x14ac:dyDescent="0.15">
      <c r="A1003" s="282"/>
      <c r="C1003" s="276"/>
      <c r="F1003" s="269"/>
      <c r="G1003" s="269"/>
      <c r="H1003" s="269"/>
      <c r="I1003" s="269"/>
      <c r="K1003" s="220"/>
      <c r="L1003" s="277"/>
    </row>
    <row r="1004" spans="1:12" x14ac:dyDescent="0.15">
      <c r="A1004" s="269"/>
      <c r="C1004" s="276"/>
      <c r="F1004" s="282"/>
      <c r="G1004" s="282"/>
      <c r="H1004" s="282"/>
      <c r="I1004" s="282"/>
      <c r="K1004" s="220"/>
      <c r="L1004" s="277"/>
    </row>
    <row r="1005" spans="1:12" x14ac:dyDescent="0.15">
      <c r="A1005" s="269"/>
      <c r="C1005" s="276"/>
      <c r="F1005" s="269"/>
      <c r="G1005" s="269"/>
      <c r="H1005" s="269"/>
      <c r="I1005" s="269"/>
      <c r="K1005" s="220"/>
      <c r="L1005" s="277"/>
    </row>
    <row r="1006" spans="1:12" x14ac:dyDescent="0.15">
      <c r="A1006" s="269"/>
      <c r="C1006" s="276"/>
      <c r="F1006" s="269"/>
      <c r="G1006" s="269"/>
      <c r="H1006" s="269"/>
      <c r="I1006" s="269"/>
      <c r="K1006" s="220"/>
      <c r="L1006" s="277"/>
    </row>
    <row r="1007" spans="1:12" x14ac:dyDescent="0.15">
      <c r="A1007" s="269"/>
      <c r="C1007" s="276"/>
      <c r="F1007" s="269"/>
      <c r="G1007" s="269"/>
      <c r="H1007" s="269"/>
      <c r="I1007" s="269"/>
      <c r="K1007" s="220"/>
      <c r="L1007" s="277"/>
    </row>
    <row r="1008" spans="1:12" x14ac:dyDescent="0.15">
      <c r="A1008" s="269"/>
      <c r="C1008" s="276"/>
      <c r="F1008" s="269"/>
      <c r="G1008" s="269"/>
      <c r="H1008" s="269"/>
      <c r="I1008" s="269"/>
      <c r="K1008" s="220"/>
      <c r="L1008" s="277"/>
    </row>
    <row r="1009" spans="3:12" x14ac:dyDescent="0.15">
      <c r="C1009" s="276"/>
      <c r="F1009" s="269"/>
      <c r="G1009" s="269"/>
      <c r="H1009" s="269"/>
      <c r="I1009" s="269"/>
      <c r="K1009" s="220"/>
      <c r="L1009" s="277"/>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MikaelaRader_HfData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2021-03-29T06:29:40Z</dcterms:created>
  <dcterms:modified xsi:type="dcterms:W3CDTF">2021-04-02T15:12:20Z</dcterms:modified>
</cp:coreProperties>
</file>